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sbrand/Downloads/"/>
    </mc:Choice>
  </mc:AlternateContent>
  <xr:revisionPtr revIDLastSave="0" documentId="13_ncr:1_{FC033CA7-2995-F748-BAAC-117394C4C963}" xr6:coauthVersionLast="47" xr6:coauthVersionMax="47" xr10:uidLastSave="{00000000-0000-0000-0000-000000000000}"/>
  <bookViews>
    <workbookView xWindow="4340" yWindow="920" windowWidth="30220" windowHeight="19720" xr2:uid="{FBC673B0-25B9-470A-BE16-F684CC06DC51}"/>
  </bookViews>
  <sheets>
    <sheet name="Face" sheetId="1" r:id="rId1"/>
    <sheet name="Kurzzeitvermietung" sheetId="3" r:id="rId2"/>
    <sheet name="Möbelliste" sheetId="2" r:id="rId3"/>
    <sheet name="Finanzierung in Dubai" sheetId="4" r:id="rId4"/>
  </sheets>
  <definedNames>
    <definedName name="_xlnm.Print_Area" localSheetId="0">Face!$A$1:$I$56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B8" i="3" l="1"/>
  <c r="B9" i="3"/>
  <c r="B10" i="3"/>
  <c r="C26" i="4" l="1"/>
  <c r="C25" i="4"/>
  <c r="C24" i="4"/>
  <c r="C22" i="4"/>
  <c r="C21" i="4"/>
  <c r="B6" i="4"/>
  <c r="B13" i="4" s="1"/>
  <c r="B19" i="4" s="1"/>
  <c r="C19" i="4" s="1"/>
  <c r="B12" i="3"/>
  <c r="C13" i="4" l="1"/>
  <c r="B23" i="4"/>
  <c r="C23" i="4" s="1"/>
  <c r="B18" i="4"/>
  <c r="B20" i="4"/>
  <c r="H18" i="4" s="1"/>
  <c r="B44" i="1"/>
  <c r="H20" i="1"/>
  <c r="C35" i="1"/>
  <c r="C30" i="1"/>
  <c r="C29" i="1"/>
  <c r="B27" i="1"/>
  <c r="B28" i="1"/>
  <c r="I18" i="4" l="1"/>
  <c r="B32" i="1"/>
  <c r="C18" i="4"/>
  <c r="H19" i="4"/>
  <c r="C20" i="4"/>
  <c r="B7" i="4"/>
  <c r="C6" i="4"/>
  <c r="C32" i="1" l="1"/>
  <c r="B10" i="4"/>
  <c r="C10" i="4" s="1"/>
  <c r="I19" i="4"/>
  <c r="G19" i="1" l="1"/>
  <c r="I69" i="2"/>
  <c r="I70" i="2"/>
  <c r="D94" i="2"/>
  <c r="I99" i="2"/>
  <c r="I100" i="2"/>
  <c r="I101" i="2"/>
  <c r="D45" i="2"/>
  <c r="D46" i="2"/>
  <c r="D47" i="2"/>
  <c r="D48" i="2"/>
  <c r="D49" i="2"/>
  <c r="I31" i="2"/>
  <c r="I32" i="2"/>
  <c r="I33" i="2"/>
  <c r="I34" i="2"/>
  <c r="I35" i="2"/>
  <c r="I36" i="2"/>
  <c r="I37" i="2"/>
  <c r="I38" i="2"/>
  <c r="I39" i="2"/>
  <c r="I40" i="2"/>
  <c r="I22" i="2"/>
  <c r="D64" i="2"/>
  <c r="I72" i="2"/>
  <c r="I71" i="2"/>
  <c r="D77" i="2"/>
  <c r="D76" i="2"/>
  <c r="D70" i="2"/>
  <c r="D71" i="2"/>
  <c r="D72" i="2"/>
  <c r="D63" i="2"/>
  <c r="D62" i="2"/>
  <c r="D27" i="2"/>
  <c r="D26" i="2"/>
  <c r="D25" i="2"/>
  <c r="D24" i="2"/>
  <c r="D20" i="2"/>
  <c r="D19" i="2"/>
  <c r="D18" i="2"/>
  <c r="D17" i="2"/>
  <c r="D16" i="2"/>
  <c r="D15" i="2"/>
  <c r="I45" i="2"/>
  <c r="I44" i="2"/>
  <c r="I46" i="2"/>
  <c r="I68" i="2"/>
  <c r="I67" i="2"/>
  <c r="I66" i="2"/>
  <c r="I65" i="2"/>
  <c r="I64" i="2"/>
  <c r="I63" i="2"/>
  <c r="I62" i="2"/>
  <c r="I61" i="2"/>
  <c r="I59" i="2"/>
  <c r="I58" i="2"/>
  <c r="I57" i="2"/>
  <c r="I56" i="2"/>
  <c r="I55" i="2"/>
  <c r="I54" i="2"/>
  <c r="I53" i="2"/>
  <c r="D61" i="2"/>
  <c r="D60" i="2"/>
  <c r="D59" i="2"/>
  <c r="D58" i="2"/>
  <c r="D57" i="2"/>
  <c r="D56" i="2"/>
  <c r="D55" i="2"/>
  <c r="D54" i="2"/>
  <c r="D53" i="2"/>
  <c r="D52" i="2"/>
  <c r="D51" i="2"/>
  <c r="D50" i="2"/>
  <c r="I42" i="2"/>
  <c r="I41" i="2"/>
  <c r="I9" i="2"/>
  <c r="I21" i="2"/>
  <c r="I20" i="2"/>
  <c r="I12" i="2"/>
  <c r="I11" i="2"/>
  <c r="D68" i="2" l="1"/>
  <c r="C12" i="3"/>
  <c r="C10" i="3"/>
  <c r="C9" i="3"/>
  <c r="C8" i="3"/>
  <c r="D96" i="2"/>
  <c r="D95" i="2"/>
  <c r="D93" i="2"/>
  <c r="D92" i="2"/>
  <c r="D79" i="2"/>
  <c r="D78" i="2"/>
  <c r="D75" i="2"/>
  <c r="D74" i="2"/>
  <c r="D73" i="2"/>
  <c r="I60" i="2"/>
  <c r="I73" i="2" s="1"/>
  <c r="I43" i="2"/>
  <c r="I51" i="2" s="1"/>
  <c r="D23" i="2"/>
  <c r="D22" i="2"/>
  <c r="D21" i="2"/>
  <c r="I19" i="2"/>
  <c r="I18" i="2"/>
  <c r="I17" i="2"/>
  <c r="I16" i="2"/>
  <c r="I15" i="2"/>
  <c r="I14" i="2"/>
  <c r="D14" i="2"/>
  <c r="I13" i="2"/>
  <c r="D13" i="2"/>
  <c r="D12" i="2"/>
  <c r="D11" i="2"/>
  <c r="I10" i="2"/>
  <c r="D10" i="2"/>
  <c r="D9" i="2"/>
  <c r="I8" i="2"/>
  <c r="D8" i="2"/>
  <c r="I7" i="2"/>
  <c r="D7" i="2"/>
  <c r="I6" i="2"/>
  <c r="D6" i="2"/>
  <c r="I5" i="2"/>
  <c r="D5" i="2"/>
  <c r="H19" i="1"/>
  <c r="G18" i="1"/>
  <c r="C28" i="1"/>
  <c r="C27" i="1"/>
  <c r="B19" i="1"/>
  <c r="C20" i="1"/>
  <c r="C18" i="1"/>
  <c r="G6" i="1"/>
  <c r="H18" i="1" l="1"/>
  <c r="G21" i="1"/>
  <c r="F12" i="3"/>
  <c r="B7" i="3" s="1"/>
  <c r="I29" i="2"/>
  <c r="D43" i="2"/>
  <c r="D90" i="2"/>
  <c r="D97" i="2"/>
  <c r="C7" i="3"/>
  <c r="C19" i="1"/>
  <c r="I106" i="2" l="1"/>
  <c r="H21" i="1"/>
  <c r="B42" i="1"/>
  <c r="B48" i="1" s="1"/>
  <c r="C48" i="1" s="1"/>
  <c r="B31" i="1" l="1"/>
  <c r="I107" i="2"/>
  <c r="B33" i="1"/>
  <c r="B34" i="1" s="1"/>
  <c r="C42" i="1"/>
  <c r="C34" i="1" l="1"/>
  <c r="B8" i="4"/>
  <c r="C31" i="1"/>
  <c r="C33" i="1" s="1"/>
  <c r="B9" i="4"/>
  <c r="C9" i="4" s="1"/>
  <c r="B37" i="1"/>
  <c r="B46" i="1" s="1"/>
  <c r="C7" i="4"/>
  <c r="B14" i="3"/>
  <c r="C14" i="3" s="1"/>
  <c r="B11" i="4" l="1"/>
  <c r="C37" i="1"/>
  <c r="C8" i="4"/>
  <c r="C11" i="4" s="1"/>
  <c r="B19" i="3"/>
  <c r="B20" i="3" l="1"/>
  <c r="C20" i="3" s="1"/>
  <c r="B21" i="1"/>
  <c r="B12" i="4"/>
  <c r="C12" i="4" s="1"/>
  <c r="C19" i="3"/>
  <c r="B22" i="3" l="1"/>
  <c r="B43" i="1" s="1"/>
  <c r="B47" i="1" s="1"/>
  <c r="C22" i="3" l="1"/>
  <c r="B49" i="1"/>
  <c r="C49" i="1" s="1"/>
  <c r="B45" i="1"/>
  <c r="C43" i="1"/>
  <c r="C21" i="1"/>
</calcChain>
</file>

<file path=xl/sharedStrings.xml><?xml version="1.0" encoding="utf-8"?>
<sst xmlns="http://schemas.openxmlformats.org/spreadsheetml/2006/main" count="300" uniqueCount="198">
  <si>
    <t>Immobilien Investment Rechner Dubai</t>
  </si>
  <si>
    <t>1 Bedroom</t>
  </si>
  <si>
    <t>AED</t>
  </si>
  <si>
    <t>Stockwerk:</t>
  </si>
  <si>
    <t>Wohnfläche in sqf:</t>
  </si>
  <si>
    <t>Wohnfläche in m²:</t>
  </si>
  <si>
    <t>AED p.a.</t>
  </si>
  <si>
    <t>Kaufpreis in AED/sqf bzw €/m²</t>
  </si>
  <si>
    <t>Jahresmiete Langzeit</t>
  </si>
  <si>
    <t>Gebühren Geldtransfer:</t>
  </si>
  <si>
    <t>Gesamtsumme</t>
  </si>
  <si>
    <t>Service fee p.a.</t>
  </si>
  <si>
    <t>Kosten FeWo Agentur</t>
  </si>
  <si>
    <t>Instandhaltung Langzeit</t>
  </si>
  <si>
    <t>Gesamtinvestition</t>
  </si>
  <si>
    <t>Stück</t>
  </si>
  <si>
    <t>Gegenstand</t>
  </si>
  <si>
    <t>RE</t>
  </si>
  <si>
    <t xml:space="preserve"> </t>
  </si>
  <si>
    <t>Wohnzimmer</t>
  </si>
  <si>
    <t>Schlafzimmer</t>
  </si>
  <si>
    <r>
      <t xml:space="preserve">Sofa, Couch, Liege, </t>
    </r>
    <r>
      <rPr>
        <b/>
        <sz val="9"/>
        <color indexed="8"/>
        <rFont val="Verdana"/>
        <family val="2"/>
      </rPr>
      <t>je Sitz</t>
    </r>
  </si>
  <si>
    <r>
      <t xml:space="preserve">Sitzlandschaft (Element), </t>
    </r>
    <r>
      <rPr>
        <b/>
        <sz val="9"/>
        <color indexed="8"/>
        <rFont val="Verdana"/>
        <family val="2"/>
      </rPr>
      <t>je Sitz</t>
    </r>
  </si>
  <si>
    <t>Sessel mit Armlehnen</t>
  </si>
  <si>
    <t>Doppelbett komplett</t>
  </si>
  <si>
    <t>Sessel ohne Armlehnen</t>
  </si>
  <si>
    <t>Einzelbett komplett</t>
  </si>
  <si>
    <t>Stuhl</t>
  </si>
  <si>
    <t>Stuhl mit Armlehnen</t>
  </si>
  <si>
    <t>Bettzeug je Betteinheit</t>
  </si>
  <si>
    <t>Tisch bis 0,6 m</t>
  </si>
  <si>
    <t>Nachttisch</t>
  </si>
  <si>
    <t>Tisch bis 1,0 m</t>
  </si>
  <si>
    <t>Tisch bis 1,2 m</t>
  </si>
  <si>
    <t>Kommode</t>
  </si>
  <si>
    <t>Tisch über 1,2 m</t>
  </si>
  <si>
    <t>Frisierkommode (mit Spiegel)</t>
  </si>
  <si>
    <t>Wäschetruhe</t>
  </si>
  <si>
    <t>Stuhl, Hocker</t>
  </si>
  <si>
    <t>Spiegel über 0,8 m</t>
  </si>
  <si>
    <t>Deckenlampe</t>
  </si>
  <si>
    <t>Fernseher</t>
  </si>
  <si>
    <t>Teppich</t>
  </si>
  <si>
    <t>Schreibtisch bis 1,6 m</t>
  </si>
  <si>
    <t>Bilder bis 0,8 m</t>
  </si>
  <si>
    <t>Schreibtisch über 1,6 m</t>
  </si>
  <si>
    <t>Bilder über 0,8 m</t>
  </si>
  <si>
    <t>Standuhr</t>
  </si>
  <si>
    <t>TV-Schrank</t>
  </si>
  <si>
    <t>Stereoanlage</t>
  </si>
  <si>
    <t>Esszimmer</t>
  </si>
  <si>
    <t>Stehlampe</t>
  </si>
  <si>
    <t>Sideboard klein</t>
  </si>
  <si>
    <t>Sideboard groß</t>
  </si>
  <si>
    <t>Kinderzimmer</t>
  </si>
  <si>
    <t>Vitrine (Glasschrank)</t>
  </si>
  <si>
    <t>Küche</t>
  </si>
  <si>
    <t>Schreibpult</t>
  </si>
  <si>
    <t>Spielzeugkiste</t>
  </si>
  <si>
    <t>Besenschrank</t>
  </si>
  <si>
    <t>Herd</t>
  </si>
  <si>
    <t>Geschirrspülmaschine</t>
  </si>
  <si>
    <t>Waschmaschine / Trockner</t>
  </si>
  <si>
    <t>Kühlschrank / Truhe bis 120 l</t>
  </si>
  <si>
    <t>Kühlschrank / Truhe über 120 l</t>
  </si>
  <si>
    <r>
      <t xml:space="preserve">Arbeitsplatte nicht unterb. </t>
    </r>
    <r>
      <rPr>
        <b/>
        <sz val="9"/>
        <color indexed="8"/>
        <rFont val="Verdana"/>
        <family val="2"/>
      </rPr>
      <t>je angef. m</t>
    </r>
  </si>
  <si>
    <t>Mikrowelle</t>
  </si>
  <si>
    <t>Schreibtischstuhl</t>
  </si>
  <si>
    <t>Sonstiges</t>
  </si>
  <si>
    <t>Bügelbrett</t>
  </si>
  <si>
    <t>Staubsauger</t>
  </si>
  <si>
    <t>Computer: PC / EDV - Anlage</t>
  </si>
  <si>
    <t>Bad</t>
  </si>
  <si>
    <t>Truhe, Kommode</t>
  </si>
  <si>
    <t>Blumenkübel / Kasten</t>
  </si>
  <si>
    <t>Kleiderablage</t>
  </si>
  <si>
    <t>Toilettenschrank</t>
  </si>
  <si>
    <t>Mülltonne</t>
  </si>
  <si>
    <t>Wäschekorb</t>
  </si>
  <si>
    <t>Anmerkungen:</t>
  </si>
  <si>
    <t>AED/sqf</t>
  </si>
  <si>
    <t>Einnahmen pro Übernachtung</t>
  </si>
  <si>
    <t>Greenside Residence</t>
  </si>
  <si>
    <t>Tower A</t>
  </si>
  <si>
    <t>A-G- 01</t>
  </si>
  <si>
    <t>Reinigung</t>
  </si>
  <si>
    <t>Reinigung bei Vollauslastung</t>
  </si>
  <si>
    <t>Schrank bis 2 Türen</t>
  </si>
  <si>
    <t>Schrank ab 2 Türen</t>
  </si>
  <si>
    <t>Bettwäsche</t>
  </si>
  <si>
    <r>
      <t xml:space="preserve">Eckbank </t>
    </r>
    <r>
      <rPr>
        <b/>
        <sz val="9"/>
        <color rgb="FF000000"/>
        <rFont val="Verdana"/>
        <family val="2"/>
      </rPr>
      <t>je Sitz</t>
    </r>
  </si>
  <si>
    <t>Schrank</t>
  </si>
  <si>
    <t xml:space="preserve">Bücherregal </t>
  </si>
  <si>
    <t>Weitere Zimmer / Deko / Haushaltsgeräte</t>
  </si>
  <si>
    <t>Bügeleisen</t>
  </si>
  <si>
    <t>Wickelkomode</t>
  </si>
  <si>
    <r>
      <t>Besteck / Geschirr</t>
    </r>
    <r>
      <rPr>
        <b/>
        <sz val="9"/>
        <color rgb="FF000000"/>
        <rFont val="Verdana"/>
        <family val="2"/>
      </rPr>
      <t xml:space="preserve"> pro Person</t>
    </r>
  </si>
  <si>
    <t>Kaffeemaschine</t>
  </si>
  <si>
    <r>
      <t xml:space="preserve">Kissen / Bettdecke </t>
    </r>
    <r>
      <rPr>
        <b/>
        <sz val="9"/>
        <color rgb="FF000000"/>
        <rFont val="Verdana"/>
        <family val="2"/>
      </rPr>
      <t>pro Person</t>
    </r>
  </si>
  <si>
    <t>Summe</t>
  </si>
  <si>
    <t>Gesamtsumme in AED</t>
  </si>
  <si>
    <t>Anschaffungspreis in AED</t>
  </si>
  <si>
    <t>* Ein Produkt von www.florianroski.de und www.real-dubai.com.</t>
  </si>
  <si>
    <t>Projekt Name:</t>
  </si>
  <si>
    <t>Wohnungs-Typ:</t>
  </si>
  <si>
    <t>Wohnungs Kennzeichnung:</t>
  </si>
  <si>
    <t>Gebäude-Typ:</t>
  </si>
  <si>
    <t>Vermietungskonzept**:</t>
  </si>
  <si>
    <t>** Eigennutz, Langzeitvermietung, Kurzzeitvermietung.</t>
  </si>
  <si>
    <t>*graue Felder sind ausfüllbar!</t>
  </si>
  <si>
    <t>Bauträger:</t>
  </si>
  <si>
    <t>Mikrolage (z.B. Dubai Marina):</t>
  </si>
  <si>
    <t>Wohnflächen und Währungskalkulator:</t>
  </si>
  <si>
    <t>Objektbeschreibung:</t>
  </si>
  <si>
    <t>***unterliegt Währungsschwankungen</t>
  </si>
  <si>
    <t>Wechselkurs***:</t>
  </si>
  <si>
    <t>Service fee/sqf pro Jahr:</t>
  </si>
  <si>
    <t>* Ein Produkt von www.real-dubai.com und www.florianroski.de.</t>
  </si>
  <si>
    <t>Kalkulation:</t>
  </si>
  <si>
    <t>Kaufpreis nach Verhandlung (Deal)</t>
  </si>
  <si>
    <t>Jahresmiete Kurzzeit****</t>
  </si>
  <si>
    <t>Anschaffungsnebenkosten</t>
  </si>
  <si>
    <t>Kaufpreis</t>
  </si>
  <si>
    <t>Laufende Kosten Langzeit</t>
  </si>
  <si>
    <t>Instandhaltung p.a.</t>
  </si>
  <si>
    <t>Sonstige Kosten p.a.</t>
  </si>
  <si>
    <t>Property Transfer Fee (4%) (Grunderwerbsteuer)</t>
  </si>
  <si>
    <t>**** Siehe Registerblatt Kurzzeitvermietung.</t>
  </si>
  <si>
    <t>Sonstige Kaufnebenkosten</t>
  </si>
  <si>
    <t>Buyer´s Commission (2,1 %) (Maklergebühr) *****</t>
  </si>
  <si>
    <t>Möblierung (Siehe Registerblatt Möblierung)</t>
  </si>
  <si>
    <t>Zwischensumme Anschaffungsnebenkosten</t>
  </si>
  <si>
    <t>Kosten Geldtransfer (individuell)</t>
  </si>
  <si>
    <t>Scheckerstellungsgebühren*****</t>
  </si>
  <si>
    <t>EURO</t>
  </si>
  <si>
    <t>PROZENT</t>
  </si>
  <si>
    <t>Auswertungen:</t>
  </si>
  <si>
    <t>***** Nur bei Bestandskauf ohne eigenes Bankkonto.</t>
  </si>
  <si>
    <t>Langzeitvermietung netto p.a.</t>
  </si>
  <si>
    <t>Kurzzeitvermietung netto p.a.</t>
  </si>
  <si>
    <t>AED / %</t>
  </si>
  <si>
    <t>Bruttorendite Langzeit in %</t>
  </si>
  <si>
    <t>Bruttorendite Kurzzeit in %</t>
  </si>
  <si>
    <t>Nettorendite Langzeit in %</t>
  </si>
  <si>
    <t>Nettorendite Kurzzeit in %</t>
  </si>
  <si>
    <t>Finanzierungskalkulator</t>
  </si>
  <si>
    <t>Eckdaten</t>
  </si>
  <si>
    <t>in %</t>
  </si>
  <si>
    <t>Angebot der Bank</t>
  </si>
  <si>
    <t>Gesamtsumme in EURO</t>
  </si>
  <si>
    <r>
      <t xml:space="preserve">Eckbank </t>
    </r>
    <r>
      <rPr>
        <sz val="9"/>
        <color rgb="FF000000"/>
        <rFont val="Verdana"/>
        <family val="2"/>
      </rPr>
      <t>je Sitz</t>
    </r>
  </si>
  <si>
    <t>Möbelkalkulation für Dubai</t>
  </si>
  <si>
    <t>Eckdaten:</t>
  </si>
  <si>
    <t>Auslastungbei der Vermietung</t>
  </si>
  <si>
    <t>Instandhaltung Kurzzeit</t>
  </si>
  <si>
    <t>DEWA (Dubai Electricity and Water Authority)</t>
  </si>
  <si>
    <t>Internetkosten</t>
  </si>
  <si>
    <t>Internetkosten pro Monat</t>
  </si>
  <si>
    <t>DEWA p.a.</t>
  </si>
  <si>
    <t>laufende Kosten Kurzzeitvermietung:</t>
  </si>
  <si>
    <t>laufende Einnahmen Kurzzeitvermietung:</t>
  </si>
  <si>
    <t>Gesamtsumme:</t>
  </si>
  <si>
    <t>Einnahmen aus Kurzzeitvermietung</t>
  </si>
  <si>
    <t>Summe:</t>
  </si>
  <si>
    <t>Nebenkosten (Eigenkapital)</t>
  </si>
  <si>
    <t>Geldtransfer (Eigenkapital)</t>
  </si>
  <si>
    <t>Möbel (Eigenkapital)</t>
  </si>
  <si>
    <t>Eigenkapitalanteil auf Kaufpreis</t>
  </si>
  <si>
    <t>Fremdkapitalanteil auf Kaufpreis</t>
  </si>
  <si>
    <t>Zinssatz (fest oder variabel)</t>
  </si>
  <si>
    <t>Processing Fee (Bearbeitungsgebühr)</t>
  </si>
  <si>
    <t>* kann variieren.</t>
  </si>
  <si>
    <t>Valuation Fee (Einwertung des Objektes)</t>
  </si>
  <si>
    <t>Life Insurance (Lebensversicherung)</t>
  </si>
  <si>
    <t>Gebühr für Hypothekenregistrierung</t>
  </si>
  <si>
    <t>Verwaltungsgebühr Hypothek</t>
  </si>
  <si>
    <t>Dokumentenbearbeitungsgebühr</t>
  </si>
  <si>
    <t>Sonstige Finanzierungskosten (Siehe Finanzierung)</t>
  </si>
  <si>
    <t>Cashflow pro Jahr Langzeit (inklusive Finanzierung)</t>
  </si>
  <si>
    <t>Cashflow pro Jahr Kurzzeit (inklusive Finanzierung)</t>
  </si>
  <si>
    <t>Festgelegte Tilgung</t>
  </si>
  <si>
    <t>Ergebnis:</t>
  </si>
  <si>
    <t>Einmalkosten der Finanzierung</t>
  </si>
  <si>
    <t>Kosten Finanzierungsdienstleister</t>
  </si>
  <si>
    <t>ohne Finanzierung</t>
  </si>
  <si>
    <t>€/AED</t>
  </si>
  <si>
    <t>Service Fee in p.a.</t>
  </si>
  <si>
    <t>Gas bei Gasherd</t>
  </si>
  <si>
    <t>Laufende Kosten der Finanzierung</t>
  </si>
  <si>
    <t>AED = VAE-Dirham</t>
  </si>
  <si>
    <t>Gebühr Trustee Office (Notar) *****</t>
  </si>
  <si>
    <t>Square feet (Quadratfuß)</t>
  </si>
  <si>
    <t>übliche Überweisungsverluste</t>
  </si>
  <si>
    <t>Keine Gewähr für die Richtigkeit der Angaben. Dieses Tool ersetzt keine fundierte Steuer-, Rechts- oder Finanzberatung.</t>
  </si>
  <si>
    <t>Für ein gratis 1:1 Beratungsgespräch: KLICKE HIER</t>
  </si>
  <si>
    <t>* Falls keine Finanzierung in Dubai stattfindet, einfach Zelle B15 und die Bearbeitungsgebühren auf Null setzen.</t>
  </si>
  <si>
    <t>* Achtung bei Finanzierungsvermittlern, diese können noch teure Extragebühren verlangen.</t>
  </si>
  <si>
    <t>Kosten für Vermietungsagentur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</si>
</sst>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AED]_-;\-* #,##0.00\ [$AED]_-;_-* &quot;-&quot;??\ [$AED]_-;_-@_-"/>
    <numFmt numFmtId="165" formatCode="_-* #,##0.00\ [$€-407]_-;\-* #,##0.00\ [$€-407]_-;_-* &quot;-&quot;??\ [$€-407]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b/>
      <sz val="10.5"/>
      <color theme="0"/>
      <name val="Verdana"/>
      <family val="2"/>
    </font>
    <font>
      <b/>
      <u/>
      <sz val="9"/>
      <color indexed="8"/>
      <name val="Verdana"/>
      <family val="2"/>
    </font>
    <font>
      <b/>
      <sz val="8"/>
      <color theme="0"/>
      <name val="Verdana"/>
      <family val="2"/>
    </font>
    <font>
      <sz val="8"/>
      <color indexed="8"/>
      <name val="Verdana"/>
      <family val="2"/>
    </font>
    <font>
      <b/>
      <sz val="9"/>
      <color rgb="FF000000"/>
      <name val="Verdana"/>
      <family val="2"/>
    </font>
    <font>
      <sz val="14"/>
      <color indexed="8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2"/>
      <color indexed="8"/>
      <name val="Verdana"/>
      <family val="2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5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6C1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5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2" xfId="0" applyBorder="1"/>
    <xf numFmtId="0" fontId="0" fillId="3" borderId="3" xfId="0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9" fontId="0" fillId="2" borderId="1" xfId="1" applyFont="1" applyFill="1" applyBorder="1"/>
    <xf numFmtId="10" fontId="0" fillId="2" borderId="1" xfId="1" applyNumberFormat="1" applyFont="1" applyFill="1" applyBorder="1"/>
    <xf numFmtId="2" fontId="0" fillId="4" borderId="1" xfId="0" applyNumberFormat="1" applyFill="1" applyBorder="1"/>
    <xf numFmtId="164" fontId="0" fillId="0" borderId="1" xfId="0" applyNumberFormat="1" applyBorder="1"/>
    <xf numFmtId="165" fontId="0" fillId="0" borderId="1" xfId="0" applyNumberFormat="1" applyBorder="1"/>
    <xf numFmtId="164" fontId="0" fillId="2" borderId="1" xfId="0" applyNumberFormat="1" applyFill="1" applyBorder="1"/>
    <xf numFmtId="164" fontId="0" fillId="4" borderId="1" xfId="0" applyNumberFormat="1" applyFill="1" applyBorder="1"/>
    <xf numFmtId="165" fontId="0" fillId="4" borderId="1" xfId="0" applyNumberFormat="1" applyFill="1" applyBorder="1"/>
    <xf numFmtId="164" fontId="0" fillId="5" borderId="1" xfId="0" applyNumberFormat="1" applyFill="1" applyBorder="1"/>
    <xf numFmtId="165" fontId="0" fillId="5" borderId="1" xfId="0" applyNumberFormat="1" applyFill="1" applyBorder="1"/>
    <xf numFmtId="0" fontId="0" fillId="3" borderId="1" xfId="0" applyFill="1" applyBorder="1"/>
    <xf numFmtId="10" fontId="0" fillId="4" borderId="1" xfId="1" applyNumberFormat="1" applyFont="1" applyFill="1" applyBorder="1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0" fillId="2" borderId="1" xfId="1" applyNumberFormat="1" applyFont="1" applyFill="1" applyBorder="1"/>
    <xf numFmtId="49" fontId="4" fillId="4" borderId="7" xfId="0" applyNumberFormat="1" applyFont="1" applyFill="1" applyBorder="1"/>
    <xf numFmtId="49" fontId="3" fillId="4" borderId="7" xfId="0" applyNumberFormat="1" applyFont="1" applyFill="1" applyBorder="1"/>
    <xf numFmtId="1" fontId="4" fillId="2" borderId="7" xfId="0" applyNumberFormat="1" applyFont="1" applyFill="1" applyBorder="1" applyAlignment="1" applyProtection="1">
      <alignment horizontal="center"/>
      <protection locked="0"/>
    </xf>
    <xf numFmtId="1" fontId="4" fillId="2" borderId="7" xfId="0" applyNumberFormat="1" applyFont="1" applyFill="1" applyBorder="1" applyProtection="1"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49" fontId="3" fillId="4" borderId="24" xfId="0" applyNumberFormat="1" applyFont="1" applyFill="1" applyBorder="1"/>
    <xf numFmtId="1" fontId="4" fillId="5" borderId="8" xfId="0" applyNumberFormat="1" applyFont="1" applyFill="1" applyBorder="1" applyAlignment="1">
      <alignment horizontal="center"/>
    </xf>
    <xf numFmtId="1" fontId="4" fillId="5" borderId="13" xfId="0" applyNumberFormat="1" applyFont="1" applyFill="1" applyBorder="1" applyAlignment="1">
      <alignment horizontal="center"/>
    </xf>
    <xf numFmtId="1" fontId="4" fillId="5" borderId="0" xfId="0" applyNumberFormat="1" applyFont="1" applyFill="1" applyAlignment="1">
      <alignment horizontal="center"/>
    </xf>
    <xf numFmtId="1" fontId="4" fillId="5" borderId="0" xfId="0" applyNumberFormat="1" applyFont="1" applyFill="1"/>
    <xf numFmtId="0" fontId="4" fillId="5" borderId="0" xfId="0" applyFont="1" applyFill="1"/>
    <xf numFmtId="49" fontId="4" fillId="4" borderId="14" xfId="0" applyNumberFormat="1" applyFont="1" applyFill="1" applyBorder="1"/>
    <xf numFmtId="0" fontId="4" fillId="2" borderId="0" xfId="0" applyFont="1" applyFill="1" applyAlignment="1">
      <alignment horizontal="center" wrapText="1"/>
    </xf>
    <xf numFmtId="0" fontId="10" fillId="4" borderId="3" xfId="0" applyFont="1" applyFill="1" applyBorder="1" applyAlignment="1">
      <alignment vertical="top" wrapText="1"/>
    </xf>
    <xf numFmtId="1" fontId="4" fillId="2" borderId="37" xfId="0" applyNumberFormat="1" applyFont="1" applyFill="1" applyBorder="1" applyAlignment="1" applyProtection="1">
      <alignment horizontal="center"/>
      <protection locked="0"/>
    </xf>
    <xf numFmtId="165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right"/>
    </xf>
    <xf numFmtId="0" fontId="0" fillId="3" borderId="4" xfId="0" applyFill="1" applyBorder="1"/>
    <xf numFmtId="0" fontId="2" fillId="3" borderId="1" xfId="0" applyFont="1" applyFill="1" applyBorder="1"/>
    <xf numFmtId="0" fontId="0" fillId="5" borderId="17" xfId="0" applyFill="1" applyBorder="1"/>
    <xf numFmtId="0" fontId="0" fillId="5" borderId="0" xfId="1" applyNumberFormat="1" applyFont="1" applyFill="1" applyBorder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0" fillId="0" borderId="30" xfId="0" applyBorder="1"/>
    <xf numFmtId="0" fontId="12" fillId="0" borderId="1" xfId="0" applyFont="1" applyBorder="1"/>
    <xf numFmtId="164" fontId="12" fillId="4" borderId="1" xfId="0" applyNumberFormat="1" applyFont="1" applyFill="1" applyBorder="1"/>
    <xf numFmtId="165" fontId="12" fillId="4" borderId="1" xfId="0" applyNumberFormat="1" applyFont="1" applyFill="1" applyBorder="1"/>
    <xf numFmtId="10" fontId="0" fillId="5" borderId="30" xfId="1" applyNumberFormat="1" applyFont="1" applyFill="1" applyBorder="1"/>
    <xf numFmtId="164" fontId="12" fillId="0" borderId="1" xfId="0" applyNumberFormat="1" applyFont="1" applyBorder="1"/>
    <xf numFmtId="165" fontId="12" fillId="0" borderId="1" xfId="0" applyNumberFormat="1" applyFont="1" applyBorder="1"/>
    <xf numFmtId="0" fontId="0" fillId="5" borderId="30" xfId="0" applyFill="1" applyBorder="1"/>
    <xf numFmtId="165" fontId="0" fillId="4" borderId="37" xfId="0" applyNumberFormat="1" applyFill="1" applyBorder="1"/>
    <xf numFmtId="0" fontId="11" fillId="0" borderId="0" xfId="0" applyFont="1"/>
    <xf numFmtId="164" fontId="4" fillId="4" borderId="7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right" wrapText="1"/>
    </xf>
    <xf numFmtId="164" fontId="3" fillId="4" borderId="7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16" fillId="4" borderId="4" xfId="0" applyFont="1" applyFill="1" applyBorder="1" applyAlignment="1">
      <alignment vertical="top" wrapText="1"/>
    </xf>
    <xf numFmtId="165" fontId="16" fillId="4" borderId="5" xfId="0" applyNumberFormat="1" applyFont="1" applyFill="1" applyBorder="1" applyAlignment="1">
      <alignment vertical="top" wrapText="1"/>
    </xf>
    <xf numFmtId="164" fontId="16" fillId="4" borderId="38" xfId="0" applyNumberFormat="1" applyFont="1" applyFill="1" applyBorder="1" applyAlignment="1">
      <alignment horizontal="right"/>
    </xf>
    <xf numFmtId="49" fontId="3" fillId="4" borderId="25" xfId="0" applyNumberFormat="1" applyFont="1" applyFill="1" applyBorder="1" applyAlignment="1">
      <alignment horizontal="center" vertical="top"/>
    </xf>
    <xf numFmtId="49" fontId="3" fillId="4" borderId="25" xfId="0" applyNumberFormat="1" applyFont="1" applyFill="1" applyBorder="1" applyAlignment="1">
      <alignment horizontal="center" vertical="top" wrapText="1"/>
    </xf>
    <xf numFmtId="49" fontId="3" fillId="4" borderId="8" xfId="0" applyNumberFormat="1" applyFont="1" applyFill="1" applyBorder="1" applyAlignment="1">
      <alignment horizontal="left" vertical="top"/>
    </xf>
    <xf numFmtId="49" fontId="4" fillId="2" borderId="7" xfId="0" applyNumberFormat="1" applyFont="1" applyFill="1" applyBorder="1"/>
    <xf numFmtId="164" fontId="4" fillId="2" borderId="7" xfId="0" applyNumberFormat="1" applyFont="1" applyFill="1" applyBorder="1" applyAlignment="1">
      <alignment horizontal="right"/>
    </xf>
    <xf numFmtId="49" fontId="3" fillId="2" borderId="7" xfId="0" applyNumberFormat="1" applyFont="1" applyFill="1" applyBorder="1"/>
    <xf numFmtId="49" fontId="4" fillId="2" borderId="14" xfId="0" applyNumberFormat="1" applyFont="1" applyFill="1" applyBorder="1"/>
    <xf numFmtId="1" fontId="4" fillId="2" borderId="26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Protection="1"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1" fontId="4" fillId="2" borderId="27" xfId="0" applyNumberFormat="1" applyFont="1" applyFill="1" applyBorder="1" applyAlignment="1" applyProtection="1">
      <alignment horizontal="right"/>
      <protection locked="0"/>
    </xf>
    <xf numFmtId="49" fontId="6" fillId="2" borderId="30" xfId="0" applyNumberFormat="1" applyFont="1" applyFill="1" applyBorder="1" applyProtection="1">
      <protection locked="0"/>
    </xf>
    <xf numFmtId="1" fontId="4" fillId="2" borderId="0" xfId="0" applyNumberFormat="1" applyFont="1" applyFill="1" applyProtection="1">
      <protection locked="0"/>
    </xf>
    <xf numFmtId="1" fontId="4" fillId="2" borderId="0" xfId="0" applyNumberFormat="1" applyFont="1" applyFill="1" applyAlignment="1" applyProtection="1">
      <alignment horizontal="right"/>
      <protection locked="0"/>
    </xf>
    <xf numFmtId="1" fontId="4" fillId="2" borderId="31" xfId="0" applyNumberFormat="1" applyFont="1" applyFill="1" applyBorder="1" applyAlignment="1" applyProtection="1">
      <alignment horizontal="right"/>
      <protection locked="0"/>
    </xf>
    <xf numFmtId="1" fontId="4" fillId="2" borderId="26" xfId="0" applyNumberFormat="1" applyFont="1" applyFill="1" applyBorder="1"/>
    <xf numFmtId="1" fontId="4" fillId="2" borderId="17" xfId="0" applyNumberFormat="1" applyFont="1" applyFill="1" applyBorder="1"/>
    <xf numFmtId="1" fontId="4" fillId="2" borderId="17" xfId="0" applyNumberFormat="1" applyFont="1" applyFill="1" applyBorder="1" applyAlignment="1">
      <alignment horizontal="right" wrapText="1"/>
    </xf>
    <xf numFmtId="1" fontId="4" fillId="2" borderId="27" xfId="0" applyNumberFormat="1" applyFont="1" applyFill="1" applyBorder="1" applyAlignment="1">
      <alignment horizontal="right"/>
    </xf>
    <xf numFmtId="0" fontId="4" fillId="2" borderId="28" xfId="0" applyFont="1" applyFill="1" applyBorder="1"/>
    <xf numFmtId="0" fontId="4" fillId="2" borderId="29" xfId="0" applyFont="1" applyFill="1" applyBorder="1"/>
    <xf numFmtId="0" fontId="4" fillId="2" borderId="23" xfId="0" applyFont="1" applyFill="1" applyBorder="1"/>
    <xf numFmtId="0" fontId="2" fillId="5" borderId="0" xfId="0" applyFont="1" applyFill="1"/>
    <xf numFmtId="0" fontId="12" fillId="4" borderId="1" xfId="0" applyFont="1" applyFill="1" applyBorder="1"/>
    <xf numFmtId="0" fontId="0" fillId="0" borderId="28" xfId="0" applyBorder="1"/>
    <xf numFmtId="0" fontId="0" fillId="0" borderId="29" xfId="0" applyBorder="1"/>
    <xf numFmtId="0" fontId="0" fillId="0" borderId="4" xfId="0" applyBorder="1"/>
    <xf numFmtId="0" fontId="0" fillId="0" borderId="3" xfId="0" applyBorder="1"/>
    <xf numFmtId="165" fontId="0" fillId="5" borderId="4" xfId="0" applyNumberFormat="1" applyFill="1" applyBorder="1"/>
    <xf numFmtId="164" fontId="0" fillId="5" borderId="4" xfId="0" applyNumberFormat="1" applyFill="1" applyBorder="1"/>
    <xf numFmtId="164" fontId="0" fillId="8" borderId="1" xfId="0" applyNumberFormat="1" applyFill="1" applyBorder="1"/>
    <xf numFmtId="165" fontId="0" fillId="8" borderId="1" xfId="2" applyNumberFormat="1" applyFont="1" applyFill="1" applyBorder="1"/>
    <xf numFmtId="0" fontId="2" fillId="5" borderId="0" xfId="0" applyFont="1" applyFill="1" applyAlignment="1">
      <alignment horizontal="left"/>
    </xf>
    <xf numFmtId="0" fontId="17" fillId="5" borderId="0" xfId="0" applyFont="1" applyFill="1" applyAlignment="1">
      <alignment horizontal="left"/>
    </xf>
    <xf numFmtId="165" fontId="0" fillId="5" borderId="1" xfId="2" applyNumberFormat="1" applyFont="1" applyFill="1" applyBorder="1"/>
    <xf numFmtId="164" fontId="0" fillId="4" borderId="1" xfId="1" applyNumberFormat="1" applyFont="1" applyFill="1" applyBorder="1"/>
    <xf numFmtId="165" fontId="0" fillId="4" borderId="3" xfId="0" applyNumberFormat="1" applyFill="1" applyBorder="1"/>
    <xf numFmtId="0" fontId="0" fillId="5" borderId="1" xfId="0" applyFill="1" applyBorder="1"/>
    <xf numFmtId="164" fontId="0" fillId="9" borderId="1" xfId="0" applyNumberFormat="1" applyFill="1" applyBorder="1"/>
    <xf numFmtId="164" fontId="18" fillId="10" borderId="1" xfId="0" applyNumberFormat="1" applyFont="1" applyFill="1" applyBorder="1"/>
    <xf numFmtId="0" fontId="20" fillId="0" borderId="0" xfId="0" applyFont="1"/>
    <xf numFmtId="0" fontId="19" fillId="0" borderId="0" xfId="3" applyAlignment="1"/>
    <xf numFmtId="0" fontId="21" fillId="0" borderId="0" xfId="3" applyFont="1"/>
    <xf numFmtId="0" fontId="12" fillId="3" borderId="30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9" fillId="0" borderId="0" xfId="3" applyAlignment="1">
      <alignment horizontal="center"/>
    </xf>
    <xf numFmtId="0" fontId="21" fillId="0" borderId="0" xfId="3" applyFont="1" applyAlignment="1">
      <alignment horizontal="center"/>
    </xf>
    <xf numFmtId="1" fontId="4" fillId="2" borderId="34" xfId="0" applyNumberFormat="1" applyFont="1" applyFill="1" applyBorder="1" applyAlignment="1" applyProtection="1">
      <alignment horizontal="left"/>
      <protection locked="0"/>
    </xf>
    <xf numFmtId="1" fontId="4" fillId="2" borderId="12" xfId="0" applyNumberFormat="1" applyFont="1" applyFill="1" applyBorder="1" applyAlignment="1" applyProtection="1">
      <alignment horizontal="left"/>
      <protection locked="0"/>
    </xf>
    <xf numFmtId="1" fontId="4" fillId="2" borderId="35" xfId="0" applyNumberFormat="1" applyFont="1" applyFill="1" applyBorder="1" applyAlignment="1" applyProtection="1">
      <alignment horizontal="left"/>
      <protection locked="0"/>
    </xf>
    <xf numFmtId="0" fontId="2" fillId="7" borderId="2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49" fontId="3" fillId="7" borderId="28" xfId="0" applyNumberFormat="1" applyFont="1" applyFill="1" applyBorder="1" applyAlignment="1">
      <alignment horizontal="center" vertical="center"/>
    </xf>
    <xf numFmtId="1" fontId="3" fillId="7" borderId="29" xfId="0" applyNumberFormat="1" applyFont="1" applyFill="1" applyBorder="1" applyAlignment="1">
      <alignment horizontal="center" vertical="center"/>
    </xf>
    <xf numFmtId="1" fontId="3" fillId="7" borderId="23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1" fontId="5" fillId="7" borderId="10" xfId="0" applyNumberFormat="1" applyFont="1" applyFill="1" applyBorder="1" applyAlignment="1">
      <alignment horizontal="center" vertical="center"/>
    </xf>
    <xf numFmtId="1" fontId="5" fillId="7" borderId="11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1" fontId="4" fillId="2" borderId="32" xfId="0" applyNumberFormat="1" applyFont="1" applyFill="1" applyBorder="1" applyAlignment="1" applyProtection="1">
      <alignment horizontal="left"/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1" fontId="4" fillId="2" borderId="33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" fontId="4" fillId="2" borderId="15" xfId="0" applyNumberFormat="1" applyFont="1" applyFill="1" applyBorder="1" applyAlignment="1" applyProtection="1">
      <alignment horizontal="left"/>
      <protection locked="0"/>
    </xf>
    <xf numFmtId="1" fontId="4" fillId="2" borderId="16" xfId="0" applyNumberFormat="1" applyFont="1" applyFill="1" applyBorder="1" applyAlignment="1" applyProtection="1">
      <alignment horizontal="left"/>
      <protection locked="0"/>
    </xf>
    <xf numFmtId="1" fontId="4" fillId="2" borderId="36" xfId="0" applyNumberFormat="1" applyFont="1" applyFill="1" applyBorder="1" applyAlignment="1" applyProtection="1">
      <alignment horizontal="left"/>
      <protection locked="0"/>
    </xf>
    <xf numFmtId="1" fontId="4" fillId="2" borderId="18" xfId="0" applyNumberFormat="1" applyFont="1" applyFill="1" applyBorder="1" applyAlignment="1" applyProtection="1">
      <alignment horizontal="left"/>
      <protection locked="0"/>
    </xf>
    <xf numFmtId="1" fontId="4" fillId="2" borderId="10" xfId="0" applyNumberFormat="1" applyFont="1" applyFill="1" applyBorder="1" applyAlignment="1" applyProtection="1">
      <alignment horizontal="left"/>
      <protection locked="0"/>
    </xf>
    <xf numFmtId="1" fontId="4" fillId="2" borderId="19" xfId="0" applyNumberFormat="1" applyFont="1" applyFill="1" applyBorder="1" applyAlignment="1" applyProtection="1">
      <alignment horizontal="left"/>
      <protection locked="0"/>
    </xf>
    <xf numFmtId="49" fontId="5" fillId="2" borderId="3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1" fontId="4" fillId="2" borderId="20" xfId="0" applyNumberFormat="1" applyFont="1" applyFill="1" applyBorder="1" applyAlignment="1" applyProtection="1">
      <alignment horizontal="left"/>
      <protection locked="0"/>
    </xf>
    <xf numFmtId="1" fontId="4" fillId="2" borderId="21" xfId="0" applyNumberFormat="1" applyFont="1" applyFill="1" applyBorder="1" applyAlignment="1" applyProtection="1">
      <alignment horizontal="left"/>
      <protection locked="0"/>
    </xf>
    <xf numFmtId="1" fontId="4" fillId="2" borderId="22" xfId="0" applyNumberFormat="1" applyFont="1" applyFill="1" applyBorder="1" applyAlignment="1" applyProtection="1">
      <alignment horizontal="left"/>
      <protection locked="0"/>
    </xf>
    <xf numFmtId="49" fontId="7" fillId="6" borderId="28" xfId="0" applyNumberFormat="1" applyFont="1" applyFill="1" applyBorder="1" applyAlignment="1">
      <alignment horizontal="center" vertical="center"/>
    </xf>
    <xf numFmtId="1" fontId="7" fillId="6" borderId="2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2" fillId="3" borderId="1" xfId="3" applyFont="1" applyFill="1" applyBorder="1" applyAlignment="1">
      <alignment horizontal="center"/>
    </xf>
  </cellXfs>
  <cellStyles count="4">
    <cellStyle name="Link" xfId="3" builtinId="8"/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</xdr:colOff>
      <xdr:row>53</xdr:row>
      <xdr:rowOff>173543</xdr:rowOff>
    </xdr:from>
    <xdr:to>
      <xdr:col>0</xdr:col>
      <xdr:colOff>925019</xdr:colOff>
      <xdr:row>57</xdr:row>
      <xdr:rowOff>176927</xdr:rowOff>
    </xdr:to>
    <xdr:pic>
      <xdr:nvPicPr>
        <xdr:cNvPr id="2" name="Grafik 1" descr="EDUCATION PUNK 13-02-15">
          <a:extLst>
            <a:ext uri="{FF2B5EF4-FFF2-40B4-BE49-F238E27FC236}">
              <a16:creationId xmlns:a16="http://schemas.microsoft.com/office/drawing/2014/main" id="{4068A58A-5505-46A3-A704-C7B97C30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6" y="10587543"/>
          <a:ext cx="865753" cy="782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1049539</xdr:colOff>
      <xdr:row>54</xdr:row>
      <xdr:rowOff>69849</xdr:rowOff>
    </xdr:from>
    <xdr:to>
      <xdr:col>0</xdr:col>
      <xdr:colOff>3107267</xdr:colOff>
      <xdr:row>57</xdr:row>
      <xdr:rowOff>133020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EA73A58-D522-9B75-4713-9A92A97C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539" y="10678582"/>
          <a:ext cx="2057728" cy="647371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60961</xdr:colOff>
      <xdr:row>27</xdr:row>
      <xdr:rowOff>180956</xdr:rowOff>
    </xdr:from>
    <xdr:to>
      <xdr:col>0</xdr:col>
      <xdr:colOff>983521</xdr:colOff>
      <xdr:row>32</xdr:row>
      <xdr:rowOff>14278</xdr:rowOff>
    </xdr:to>
    <xdr:pic>
      <xdr:nvPicPr>
        <xdr:cNvPr id="2" name="Grafik 1" descr="EDUCATION PUNK 13-02-15">
          <a:extLst>
            <a:ext uri="{FF2B5EF4-FFF2-40B4-BE49-F238E27FC236}">
              <a16:creationId xmlns:a16="http://schemas.microsoft.com/office/drawing/2014/main" id="{9F0BC7B8-C20C-904A-AC0A-FFFF3C7A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1" y="5555596"/>
          <a:ext cx="922560" cy="798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1108040</xdr:colOff>
      <xdr:row>28</xdr:row>
      <xdr:rowOff>85001</xdr:rowOff>
    </xdr:from>
    <xdr:to>
      <xdr:col>1</xdr:col>
      <xdr:colOff>359068</xdr:colOff>
      <xdr:row>31</xdr:row>
      <xdr:rowOff>157365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3D1E91C-E4FC-0E40-99AC-21E2F9BFA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40" y="5492240"/>
          <a:ext cx="2055936" cy="633346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112</xdr:row>
      <xdr:rowOff>63500</xdr:rowOff>
    </xdr:from>
    <xdr:to>
      <xdr:col>1</xdr:col>
      <xdr:colOff>560953</xdr:colOff>
      <xdr:row>116</xdr:row>
      <xdr:rowOff>83817</xdr:rowOff>
    </xdr:to>
    <xdr:pic>
      <xdr:nvPicPr>
        <xdr:cNvPr id="3" name="Grafik 2" descr="EDUCATION PUNK 13-02-15">
          <a:extLst>
            <a:ext uri="{FF2B5EF4-FFF2-40B4-BE49-F238E27FC236}">
              <a16:creationId xmlns:a16="http://schemas.microsoft.com/office/drawing/2014/main" id="{8AF53111-32A2-A146-B439-E05144FF5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4333200"/>
          <a:ext cx="865753" cy="782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685473</xdr:colOff>
      <xdr:row>112</xdr:row>
      <xdr:rowOff>154539</xdr:rowOff>
    </xdr:from>
    <xdr:to>
      <xdr:col>2</xdr:col>
      <xdr:colOff>63501</xdr:colOff>
      <xdr:row>116</xdr:row>
      <xdr:rowOff>39910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76A06EE-1B8C-D342-B28F-9A34C113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73" y="24424239"/>
          <a:ext cx="2057728" cy="647371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32</xdr:row>
      <xdr:rowOff>165100</xdr:rowOff>
    </xdr:from>
    <xdr:to>
      <xdr:col>0</xdr:col>
      <xdr:colOff>967353</xdr:colOff>
      <xdr:row>36</xdr:row>
      <xdr:rowOff>185417</xdr:rowOff>
    </xdr:to>
    <xdr:pic>
      <xdr:nvPicPr>
        <xdr:cNvPr id="2" name="Grafik 1" descr="EDUCATION PUNK 13-02-15">
          <a:extLst>
            <a:ext uri="{FF2B5EF4-FFF2-40B4-BE49-F238E27FC236}">
              <a16:creationId xmlns:a16="http://schemas.microsoft.com/office/drawing/2014/main" id="{B2F04312-8336-AF41-A5F1-6BA781CEC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6438900"/>
          <a:ext cx="865753" cy="782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1091873</xdr:colOff>
      <xdr:row>33</xdr:row>
      <xdr:rowOff>65639</xdr:rowOff>
    </xdr:from>
    <xdr:to>
      <xdr:col>1</xdr:col>
      <xdr:colOff>457201</xdr:colOff>
      <xdr:row>36</xdr:row>
      <xdr:rowOff>141510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43EDCD8-1C92-0B45-8BC7-220464991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873" y="6529939"/>
          <a:ext cx="2057728" cy="647371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lorianroski.de/dubai-immobili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florianroski.de/dubai-immobili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florianroski.de/dubai-immobili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florianroski.de/dubai-immobili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2F09-5D48-45F1-84A3-C7BBF04D62B0}">
  <dimension ref="A1:H53"/>
  <sheetViews>
    <sheetView showGridLines="0" tabSelected="1" zoomScale="130" zoomScaleNormal="130" workbookViewId="0">
      <selection activeCell="D9" sqref="D9"/>
    </sheetView>
  </sheetViews>
  <sheetFormatPr baseColWidth="10" defaultRowHeight="15" x14ac:dyDescent="0.2"/>
  <cols>
    <col min="1" max="1" width="44.83203125" customWidth="1"/>
    <col min="2" max="2" width="23" customWidth="1"/>
    <col min="3" max="3" width="18.6640625" customWidth="1"/>
    <col min="4" max="4" width="14.5" customWidth="1"/>
    <col min="5" max="5" width="1.6640625" customWidth="1"/>
    <col min="6" max="6" width="26.5" customWidth="1"/>
    <col min="7" max="7" width="20.5" customWidth="1"/>
    <col min="8" max="8" width="25.33203125" customWidth="1"/>
    <col min="9" max="9" width="4.5" customWidth="1"/>
  </cols>
  <sheetData>
    <row r="1" spans="1:8" ht="21" x14ac:dyDescent="0.25">
      <c r="A1" s="41" t="s">
        <v>0</v>
      </c>
      <c r="B1" s="104"/>
      <c r="C1" s="151" t="s">
        <v>194</v>
      </c>
      <c r="D1" s="151"/>
      <c r="E1" s="151"/>
      <c r="F1" s="151"/>
    </row>
    <row r="2" spans="1:8" x14ac:dyDescent="0.2">
      <c r="A2" t="s">
        <v>109</v>
      </c>
    </row>
    <row r="4" spans="1:8" ht="16" x14ac:dyDescent="0.2">
      <c r="A4" s="46" t="s">
        <v>113</v>
      </c>
      <c r="F4" s="46" t="s">
        <v>112</v>
      </c>
    </row>
    <row r="5" spans="1:8" x14ac:dyDescent="0.2">
      <c r="A5" s="2" t="s">
        <v>103</v>
      </c>
      <c r="B5" s="1" t="s">
        <v>82</v>
      </c>
      <c r="D5" s="38"/>
      <c r="E5" s="38"/>
      <c r="F5" s="2" t="s">
        <v>4</v>
      </c>
      <c r="G5" s="1">
        <v>727</v>
      </c>
      <c r="H5" s="45" t="s">
        <v>191</v>
      </c>
    </row>
    <row r="6" spans="1:8" x14ac:dyDescent="0.2">
      <c r="A6" s="2" t="s">
        <v>104</v>
      </c>
      <c r="B6" s="1" t="s">
        <v>1</v>
      </c>
      <c r="D6" s="38"/>
      <c r="E6" s="38"/>
      <c r="F6" s="2" t="s">
        <v>5</v>
      </c>
      <c r="G6" s="9">
        <f>G5/10.764</f>
        <v>67.53994797473058</v>
      </c>
      <c r="H6" s="45"/>
    </row>
    <row r="7" spans="1:8" x14ac:dyDescent="0.2">
      <c r="A7" s="2" t="s">
        <v>105</v>
      </c>
      <c r="B7" s="1" t="s">
        <v>84</v>
      </c>
      <c r="D7" s="38"/>
      <c r="E7" s="38"/>
      <c r="F7" s="2" t="s">
        <v>115</v>
      </c>
      <c r="G7" s="1">
        <v>0.24</v>
      </c>
      <c r="H7" s="45" t="s">
        <v>185</v>
      </c>
    </row>
    <row r="8" spans="1:8" x14ac:dyDescent="0.2">
      <c r="A8" s="2" t="s">
        <v>106</v>
      </c>
      <c r="B8" s="1" t="s">
        <v>83</v>
      </c>
      <c r="D8" s="38"/>
      <c r="E8" s="38"/>
      <c r="F8" s="2" t="s">
        <v>9</v>
      </c>
      <c r="G8" s="8">
        <v>5.0000000000000001E-3</v>
      </c>
      <c r="H8" s="45" t="s">
        <v>192</v>
      </c>
    </row>
    <row r="9" spans="1:8" x14ac:dyDescent="0.2">
      <c r="A9" s="2" t="s">
        <v>3</v>
      </c>
      <c r="B9" s="1"/>
      <c r="D9" s="38"/>
      <c r="E9" s="38"/>
      <c r="F9" s="2" t="s">
        <v>116</v>
      </c>
      <c r="G9" s="1">
        <v>21</v>
      </c>
      <c r="H9" s="45" t="s">
        <v>6</v>
      </c>
    </row>
    <row r="10" spans="1:8" x14ac:dyDescent="0.2">
      <c r="A10" s="2" t="s">
        <v>110</v>
      </c>
      <c r="B10" s="1"/>
      <c r="D10" s="38"/>
      <c r="E10" s="38"/>
      <c r="F10" s="2" t="s">
        <v>13</v>
      </c>
      <c r="G10" s="21">
        <v>2</v>
      </c>
      <c r="H10" s="45" t="s">
        <v>80</v>
      </c>
    </row>
    <row r="11" spans="1:8" x14ac:dyDescent="0.2">
      <c r="A11" s="2" t="s">
        <v>111</v>
      </c>
      <c r="B11" s="1"/>
      <c r="D11" s="38"/>
      <c r="E11" s="38"/>
      <c r="G11" t="s">
        <v>114</v>
      </c>
    </row>
    <row r="12" spans="1:8" x14ac:dyDescent="0.2">
      <c r="A12" s="2" t="s">
        <v>107</v>
      </c>
      <c r="B12" s="1"/>
      <c r="D12" s="38"/>
      <c r="E12" s="38"/>
      <c r="G12" s="43" t="s">
        <v>189</v>
      </c>
    </row>
    <row r="13" spans="1:8" x14ac:dyDescent="0.2">
      <c r="B13" s="42" t="s">
        <v>108</v>
      </c>
      <c r="D13" s="38"/>
      <c r="E13" s="38"/>
      <c r="G13" s="38"/>
    </row>
    <row r="14" spans="1:8" x14ac:dyDescent="0.2">
      <c r="D14" s="38"/>
      <c r="E14" s="38"/>
    </row>
    <row r="15" spans="1:8" ht="16" x14ac:dyDescent="0.2">
      <c r="A15" s="46" t="s">
        <v>118</v>
      </c>
      <c r="D15" s="38"/>
      <c r="E15" s="38"/>
    </row>
    <row r="16" spans="1:8" x14ac:dyDescent="0.2">
      <c r="A16" s="4" t="s">
        <v>122</v>
      </c>
      <c r="B16" s="5" t="s">
        <v>2</v>
      </c>
      <c r="C16" s="6" t="s">
        <v>134</v>
      </c>
      <c r="D16" s="39"/>
      <c r="E16" s="39"/>
      <c r="F16" s="40" t="s">
        <v>123</v>
      </c>
      <c r="G16" s="5" t="s">
        <v>2</v>
      </c>
      <c r="H16" s="6" t="s">
        <v>134</v>
      </c>
    </row>
    <row r="17" spans="1:8" x14ac:dyDescent="0.2">
      <c r="A17" s="3"/>
      <c r="B17" s="3"/>
      <c r="C17" s="2"/>
      <c r="D17" s="38"/>
      <c r="E17" s="38"/>
      <c r="F17" s="2"/>
      <c r="G17" s="3"/>
      <c r="H17" s="3"/>
    </row>
    <row r="18" spans="1:8" x14ac:dyDescent="0.2">
      <c r="A18" s="2" t="s">
        <v>119</v>
      </c>
      <c r="B18" s="12">
        <v>1474000</v>
      </c>
      <c r="C18" s="14">
        <f>B18*G7</f>
        <v>353760</v>
      </c>
      <c r="D18" s="37"/>
      <c r="E18" s="37"/>
      <c r="F18" s="2" t="s">
        <v>11</v>
      </c>
      <c r="G18" s="13">
        <f>G9*G5</f>
        <v>15267</v>
      </c>
      <c r="H18" s="14">
        <f>G18*G7</f>
        <v>3664.08</v>
      </c>
    </row>
    <row r="19" spans="1:8" x14ac:dyDescent="0.2">
      <c r="A19" s="2" t="s">
        <v>7</v>
      </c>
      <c r="B19" s="13">
        <f>B18/G5</f>
        <v>2027.5103163686383</v>
      </c>
      <c r="C19" s="14">
        <f>C18/G6</f>
        <v>5237.7890508940854</v>
      </c>
      <c r="D19" s="37"/>
      <c r="E19" s="37"/>
      <c r="F19" s="2" t="s">
        <v>124</v>
      </c>
      <c r="G19" s="13">
        <f>G5*G10</f>
        <v>1454</v>
      </c>
      <c r="H19" s="14">
        <f>G19*G7</f>
        <v>348.96</v>
      </c>
    </row>
    <row r="20" spans="1:8" x14ac:dyDescent="0.2">
      <c r="A20" s="2" t="s">
        <v>8</v>
      </c>
      <c r="B20" s="12">
        <v>110000</v>
      </c>
      <c r="C20" s="14">
        <f>B20*G7</f>
        <v>26400</v>
      </c>
      <c r="D20" s="37"/>
      <c r="E20" s="37"/>
      <c r="F20" s="2" t="s">
        <v>125</v>
      </c>
      <c r="G20" s="102">
        <v>1000</v>
      </c>
      <c r="H20" s="14">
        <f>G20*G7</f>
        <v>240</v>
      </c>
    </row>
    <row r="21" spans="1:8" x14ac:dyDescent="0.2">
      <c r="A21" s="2" t="s">
        <v>120</v>
      </c>
      <c r="B21" s="13">
        <f>Kurzzeitvermietung!B19</f>
        <v>136596.75</v>
      </c>
      <c r="C21" s="14">
        <f>B21*G7</f>
        <v>32783.22</v>
      </c>
      <c r="D21" s="37"/>
      <c r="E21" s="37"/>
      <c r="F21" s="2" t="s">
        <v>10</v>
      </c>
      <c r="G21" s="10">
        <f>SUM(G18:G20)</f>
        <v>17721</v>
      </c>
      <c r="H21" s="11">
        <f>G21*G7</f>
        <v>4253.04</v>
      </c>
    </row>
    <row r="22" spans="1:8" x14ac:dyDescent="0.2">
      <c r="B22" t="s">
        <v>127</v>
      </c>
      <c r="D22" s="37"/>
      <c r="E22" s="37"/>
    </row>
    <row r="23" spans="1:8" x14ac:dyDescent="0.2">
      <c r="D23" s="37"/>
      <c r="E23" s="37"/>
    </row>
    <row r="24" spans="1:8" x14ac:dyDescent="0.2">
      <c r="D24" s="38"/>
      <c r="E24" s="38"/>
    </row>
    <row r="25" spans="1:8" x14ac:dyDescent="0.2">
      <c r="A25" s="4" t="s">
        <v>121</v>
      </c>
      <c r="B25" s="5" t="s">
        <v>2</v>
      </c>
      <c r="C25" s="5" t="s">
        <v>134</v>
      </c>
      <c r="D25" s="5" t="s">
        <v>135</v>
      </c>
      <c r="E25" s="38"/>
    </row>
    <row r="26" spans="1:8" x14ac:dyDescent="0.2">
      <c r="A26" s="3"/>
      <c r="B26" s="3"/>
      <c r="C26" s="91"/>
      <c r="D26" s="90"/>
      <c r="E26" s="39"/>
    </row>
    <row r="27" spans="1:8" x14ac:dyDescent="0.2">
      <c r="A27" s="2" t="s">
        <v>126</v>
      </c>
      <c r="B27" s="13">
        <f>B18*D27</f>
        <v>58960</v>
      </c>
      <c r="C27" s="14">
        <f>B27*G7</f>
        <v>14150.4</v>
      </c>
      <c r="D27" s="8">
        <v>0.04</v>
      </c>
      <c r="E27" s="38"/>
    </row>
    <row r="28" spans="1:8" x14ac:dyDescent="0.2">
      <c r="A28" s="2" t="s">
        <v>129</v>
      </c>
      <c r="B28" s="13">
        <f>B18*D28</f>
        <v>30954.000000000004</v>
      </c>
      <c r="C28" s="14">
        <f>B28*G7</f>
        <v>7428.9600000000009</v>
      </c>
      <c r="D28" s="8">
        <v>2.1000000000000001E-2</v>
      </c>
      <c r="E28" s="37"/>
      <c r="G28" s="44"/>
    </row>
    <row r="29" spans="1:8" x14ac:dyDescent="0.2">
      <c r="A29" s="2" t="s">
        <v>190</v>
      </c>
      <c r="B29" s="13">
        <v>4000</v>
      </c>
      <c r="C29" s="100">
        <f>B29*G7</f>
        <v>960</v>
      </c>
      <c r="E29" s="37"/>
    </row>
    <row r="30" spans="1:8" x14ac:dyDescent="0.2">
      <c r="A30" s="2" t="s">
        <v>128</v>
      </c>
      <c r="B30" s="12">
        <v>0</v>
      </c>
      <c r="C30" s="14">
        <f>B30*G7</f>
        <v>0</v>
      </c>
      <c r="D30" s="51"/>
      <c r="E30" s="37"/>
    </row>
    <row r="31" spans="1:8" x14ac:dyDescent="0.2">
      <c r="A31" s="2" t="s">
        <v>130</v>
      </c>
      <c r="B31" s="13">
        <f>Möbelliste!I106</f>
        <v>41200</v>
      </c>
      <c r="C31" s="14">
        <f>B31*G7</f>
        <v>9888</v>
      </c>
      <c r="D31" s="51"/>
      <c r="E31" s="37"/>
    </row>
    <row r="32" spans="1:8" x14ac:dyDescent="0.2">
      <c r="A32" s="2" t="s">
        <v>177</v>
      </c>
      <c r="B32" s="13">
        <f>'Finanzierung in Dubai'!H18</f>
        <v>13252.5</v>
      </c>
      <c r="C32" s="14">
        <f>B32*G7</f>
        <v>3180.6</v>
      </c>
      <c r="D32" s="51"/>
      <c r="E32" s="37"/>
    </row>
    <row r="33" spans="1:6" x14ac:dyDescent="0.2">
      <c r="A33" s="48" t="s">
        <v>131</v>
      </c>
      <c r="B33" s="49">
        <f>SUM(B27:B32)</f>
        <v>148366.5</v>
      </c>
      <c r="C33" s="50">
        <f>SUM(C27:C32)</f>
        <v>35607.96</v>
      </c>
      <c r="D33" s="51"/>
      <c r="E33" s="37"/>
    </row>
    <row r="34" spans="1:6" x14ac:dyDescent="0.2">
      <c r="A34" s="2" t="s">
        <v>132</v>
      </c>
      <c r="B34" s="12">
        <f>(B33+B18)*G8</f>
        <v>8111.8325000000004</v>
      </c>
      <c r="C34" s="14">
        <f>B34*G7</f>
        <v>1946.8398</v>
      </c>
      <c r="D34" s="51"/>
      <c r="E34" s="37"/>
    </row>
    <row r="35" spans="1:6" x14ac:dyDescent="0.2">
      <c r="A35" s="2" t="s">
        <v>133</v>
      </c>
      <c r="B35" s="12">
        <v>5000</v>
      </c>
      <c r="C35" s="14">
        <f>B35*G7</f>
        <v>1200</v>
      </c>
      <c r="D35" s="51"/>
      <c r="E35" s="37"/>
    </row>
    <row r="36" spans="1:6" x14ac:dyDescent="0.2">
      <c r="A36" s="2"/>
      <c r="B36" s="15"/>
      <c r="C36" s="16"/>
      <c r="D36" s="51"/>
      <c r="E36" s="37"/>
    </row>
    <row r="37" spans="1:6" x14ac:dyDescent="0.2">
      <c r="A37" s="48" t="s">
        <v>14</v>
      </c>
      <c r="B37" s="52">
        <f>B18+B33+B34+B35</f>
        <v>1635478.3325</v>
      </c>
      <c r="C37" s="53">
        <f>B37*G7</f>
        <v>392514.79979999998</v>
      </c>
      <c r="D37" s="51"/>
      <c r="E37" s="37"/>
    </row>
    <row r="38" spans="1:6" x14ac:dyDescent="0.2">
      <c r="A38" s="47"/>
      <c r="B38" t="s">
        <v>137</v>
      </c>
      <c r="D38" s="51"/>
      <c r="E38" s="37"/>
      <c r="F38" s="38"/>
    </row>
    <row r="39" spans="1:6" x14ac:dyDescent="0.2">
      <c r="D39" s="38"/>
      <c r="E39" s="38"/>
      <c r="F39" s="38"/>
    </row>
    <row r="40" spans="1:6" x14ac:dyDescent="0.2">
      <c r="A40" s="44" t="s">
        <v>136</v>
      </c>
      <c r="D40" s="38"/>
      <c r="E40" s="38"/>
      <c r="F40" s="38"/>
    </row>
    <row r="41" spans="1:6" x14ac:dyDescent="0.2">
      <c r="A41" s="17"/>
      <c r="B41" s="17" t="s">
        <v>140</v>
      </c>
      <c r="C41" s="6" t="s">
        <v>134</v>
      </c>
      <c r="D41" s="38"/>
      <c r="E41" s="38"/>
      <c r="F41" s="38"/>
    </row>
    <row r="42" spans="1:6" x14ac:dyDescent="0.2">
      <c r="A42" s="2" t="s">
        <v>138</v>
      </c>
      <c r="B42" s="13">
        <f>B20-G21</f>
        <v>92279</v>
      </c>
      <c r="C42" s="14">
        <f>B42*G7</f>
        <v>22146.959999999999</v>
      </c>
      <c r="D42" s="54"/>
      <c r="E42" s="38"/>
      <c r="F42" s="38"/>
    </row>
    <row r="43" spans="1:6" x14ac:dyDescent="0.2">
      <c r="A43" s="2" t="s">
        <v>139</v>
      </c>
      <c r="B43" s="13">
        <f>Kurzzeitvermietung!B22</f>
        <v>109277.4</v>
      </c>
      <c r="C43" s="55">
        <f>B43*G7</f>
        <v>26226.575999999997</v>
      </c>
      <c r="D43" s="51"/>
      <c r="E43" s="38"/>
      <c r="F43" s="38"/>
    </row>
    <row r="44" spans="1:6" x14ac:dyDescent="0.2">
      <c r="A44" s="2" t="s">
        <v>141</v>
      </c>
      <c r="B44" s="18">
        <f>B20/B18</f>
        <v>7.4626865671641784E-2</v>
      </c>
      <c r="C44" s="107" t="s">
        <v>184</v>
      </c>
      <c r="D44" s="51"/>
      <c r="E44" s="38"/>
      <c r="F44" s="38"/>
    </row>
    <row r="45" spans="1:6" x14ac:dyDescent="0.2">
      <c r="A45" s="2" t="s">
        <v>142</v>
      </c>
      <c r="B45" s="18">
        <f>B21/B18</f>
        <v>9.2670793758480322E-2</v>
      </c>
      <c r="C45" s="107"/>
      <c r="D45" s="38"/>
      <c r="E45" s="38"/>
      <c r="F45" s="38"/>
    </row>
    <row r="46" spans="1:6" x14ac:dyDescent="0.2">
      <c r="A46" s="2" t="s">
        <v>143</v>
      </c>
      <c r="B46" s="18">
        <f>B42/(B37-B31)</f>
        <v>5.7881361189483518E-2</v>
      </c>
      <c r="C46" s="107"/>
      <c r="D46" s="38"/>
      <c r="E46" s="38"/>
      <c r="F46" s="38"/>
    </row>
    <row r="47" spans="1:6" x14ac:dyDescent="0.2">
      <c r="A47" s="2" t="s">
        <v>144</v>
      </c>
      <c r="B47" s="18">
        <f>B43/(B37)</f>
        <v>6.6816782484032083E-2</v>
      </c>
      <c r="C47" s="108"/>
      <c r="D47" s="38"/>
      <c r="E47" s="38"/>
      <c r="F47" s="38"/>
    </row>
    <row r="48" spans="1:6" x14ac:dyDescent="0.2">
      <c r="A48" s="2" t="s">
        <v>178</v>
      </c>
      <c r="B48" s="99">
        <f>B42-'Finanzierung in Dubai'!H19</f>
        <v>40689</v>
      </c>
      <c r="C48" s="14">
        <f>B48*G7</f>
        <v>9765.3599999999988</v>
      </c>
      <c r="D48" s="38"/>
      <c r="E48" s="38"/>
      <c r="F48" s="38"/>
    </row>
    <row r="49" spans="1:6" x14ac:dyDescent="0.2">
      <c r="A49" s="2" t="s">
        <v>179</v>
      </c>
      <c r="B49" s="99">
        <f>B43-'Finanzierung in Dubai'!H19</f>
        <v>57687.399999999994</v>
      </c>
      <c r="C49" s="55">
        <f>B49*G7</f>
        <v>13844.975999999999</v>
      </c>
      <c r="D49" s="38"/>
      <c r="E49" s="38"/>
      <c r="F49" s="38"/>
    </row>
    <row r="50" spans="1:6" x14ac:dyDescent="0.2">
      <c r="D50" s="38"/>
      <c r="E50" s="38"/>
      <c r="F50" s="38"/>
    </row>
    <row r="51" spans="1:6" x14ac:dyDescent="0.2">
      <c r="D51" s="38"/>
      <c r="E51" s="38"/>
      <c r="F51" s="38"/>
    </row>
    <row r="52" spans="1:6" x14ac:dyDescent="0.2">
      <c r="A52" t="s">
        <v>117</v>
      </c>
      <c r="D52" s="38"/>
      <c r="E52" s="38"/>
    </row>
    <row r="53" spans="1:6" x14ac:dyDescent="0.2">
      <c r="A53" t="s">
        <v>193</v>
      </c>
    </row>
  </sheetData>
  <mergeCells count="2">
    <mergeCell ref="C44:C47"/>
    <mergeCell ref="C1:F1"/>
  </mergeCells>
  <hyperlinks>
    <hyperlink ref="C1:F1" r:id="rId1" display="Für ein gratis 1:1 Beratungsgespräch: KLICKE HIER" xr:uid="{751F6FAC-BD28-BE47-9BD5-A84A5856CBE9}"/>
  </hyperlinks>
  <pageMargins left="0.7" right="0.7" top="0.78740157499999996" bottom="0.78740157499999996" header="0.3" footer="0.3"/>
  <pageSetup paperSize="9" scale="4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31EAA-6689-470A-AC2A-3145D4584C40}">
  <dimension ref="A1:G29"/>
  <sheetViews>
    <sheetView showGridLines="0" zoomScale="125" zoomScaleNormal="100" workbookViewId="0">
      <selection activeCell="E38" sqref="E38"/>
    </sheetView>
  </sheetViews>
  <sheetFormatPr baseColWidth="10" defaultRowHeight="15" x14ac:dyDescent="0.2"/>
  <cols>
    <col min="1" max="1" width="36.83203125" customWidth="1"/>
    <col min="2" max="2" width="26.5" customWidth="1"/>
    <col min="3" max="3" width="19.83203125" customWidth="1"/>
    <col min="4" max="4" width="5.1640625" customWidth="1"/>
    <col min="5" max="5" width="39.33203125" customWidth="1"/>
    <col min="6" max="6" width="14" bestFit="1" customWidth="1"/>
  </cols>
  <sheetData>
    <row r="1" spans="1:7" ht="21" x14ac:dyDescent="0.25">
      <c r="A1" s="41" t="s">
        <v>0</v>
      </c>
      <c r="B1" s="41"/>
    </row>
    <row r="2" spans="1:7" ht="21" x14ac:dyDescent="0.25">
      <c r="A2" t="s">
        <v>109</v>
      </c>
      <c r="B2" s="86"/>
    </row>
    <row r="4" spans="1:7" ht="16" x14ac:dyDescent="0.2">
      <c r="A4" s="44" t="s">
        <v>159</v>
      </c>
      <c r="E4" s="46" t="s">
        <v>152</v>
      </c>
    </row>
    <row r="5" spans="1:7" x14ac:dyDescent="0.2">
      <c r="A5" s="4"/>
      <c r="B5" s="5" t="s">
        <v>2</v>
      </c>
      <c r="C5" s="6" t="s">
        <v>134</v>
      </c>
      <c r="E5" s="2" t="s">
        <v>153</v>
      </c>
      <c r="F5" s="7">
        <v>0.75</v>
      </c>
    </row>
    <row r="6" spans="1:7" x14ac:dyDescent="0.2">
      <c r="A6" s="88"/>
      <c r="B6" s="90"/>
      <c r="C6" s="89"/>
      <c r="E6" s="2" t="s">
        <v>81</v>
      </c>
      <c r="F6" s="12">
        <v>600</v>
      </c>
      <c r="G6" t="s">
        <v>2</v>
      </c>
    </row>
    <row r="7" spans="1:7" x14ac:dyDescent="0.2">
      <c r="A7" s="2" t="s">
        <v>11</v>
      </c>
      <c r="B7" s="13">
        <f>F12</f>
        <v>15267</v>
      </c>
      <c r="C7" s="14">
        <f>B7*Face!G7</f>
        <v>3664.08</v>
      </c>
      <c r="E7" s="2" t="s">
        <v>154</v>
      </c>
      <c r="F7" s="12">
        <v>5</v>
      </c>
      <c r="G7" t="s">
        <v>80</v>
      </c>
    </row>
    <row r="8" spans="1:7" x14ac:dyDescent="0.2">
      <c r="A8" t="s">
        <v>124</v>
      </c>
      <c r="B8" s="13">
        <f>F7*Face!G5*F5</f>
        <v>2726.25</v>
      </c>
      <c r="C8" s="14">
        <f>B8*Face!G7</f>
        <v>654.29999999999995</v>
      </c>
      <c r="E8" s="2" t="s">
        <v>155</v>
      </c>
      <c r="F8" s="12">
        <v>8</v>
      </c>
      <c r="G8" t="s">
        <v>80</v>
      </c>
    </row>
    <row r="9" spans="1:7" x14ac:dyDescent="0.2">
      <c r="A9" s="2" t="s">
        <v>158</v>
      </c>
      <c r="B9" s="13">
        <f>F8*Face!G5*F5</f>
        <v>4362</v>
      </c>
      <c r="C9" s="14">
        <f>B9*Face!G7</f>
        <v>1046.8799999999999</v>
      </c>
      <c r="E9" s="2" t="s">
        <v>12</v>
      </c>
      <c r="F9" s="7">
        <v>0.2</v>
      </c>
    </row>
    <row r="10" spans="1:7" x14ac:dyDescent="0.2">
      <c r="A10" s="2" t="s">
        <v>85</v>
      </c>
      <c r="B10" s="13">
        <f>F10*F5</f>
        <v>1875</v>
      </c>
      <c r="C10" s="14">
        <f>B10*Face!G7</f>
        <v>450</v>
      </c>
      <c r="E10" s="2" t="s">
        <v>86</v>
      </c>
      <c r="F10" s="12">
        <v>2500</v>
      </c>
      <c r="G10" t="s">
        <v>2</v>
      </c>
    </row>
    <row r="11" spans="1:7" x14ac:dyDescent="0.2">
      <c r="A11" t="s">
        <v>187</v>
      </c>
      <c r="B11" s="103">
        <v>75</v>
      </c>
      <c r="C11" s="14">
        <f>B11*Face!G7</f>
        <v>18</v>
      </c>
      <c r="E11" s="2" t="s">
        <v>157</v>
      </c>
      <c r="F11" s="12">
        <v>279</v>
      </c>
      <c r="G11" t="s">
        <v>2</v>
      </c>
    </row>
    <row r="12" spans="1:7" x14ac:dyDescent="0.2">
      <c r="A12" s="2" t="s">
        <v>156</v>
      </c>
      <c r="B12" s="13">
        <f>F11*12</f>
        <v>3348</v>
      </c>
      <c r="C12" s="14">
        <f>B12*Face!G7</f>
        <v>803.52</v>
      </c>
      <c r="E12" s="101" t="s">
        <v>186</v>
      </c>
      <c r="F12" s="12">
        <f>Face!G18</f>
        <v>15267</v>
      </c>
      <c r="G12" s="38"/>
    </row>
    <row r="13" spans="1:7" x14ac:dyDescent="0.2">
      <c r="E13" s="38"/>
      <c r="F13" s="38"/>
      <c r="G13" s="38"/>
    </row>
    <row r="14" spans="1:7" x14ac:dyDescent="0.2">
      <c r="A14" s="87" t="s">
        <v>161</v>
      </c>
      <c r="B14" s="49">
        <f>SUM(B7:B12)</f>
        <v>27653.25</v>
      </c>
      <c r="C14" s="50">
        <f>B14*Face!G7</f>
        <v>6636.78</v>
      </c>
      <c r="E14" s="38"/>
      <c r="F14" s="38"/>
      <c r="G14" s="38"/>
    </row>
    <row r="16" spans="1:7" x14ac:dyDescent="0.2">
      <c r="A16" s="44" t="s">
        <v>160</v>
      </c>
    </row>
    <row r="17" spans="1:5" x14ac:dyDescent="0.2">
      <c r="A17" s="4"/>
      <c r="B17" s="5" t="s">
        <v>2</v>
      </c>
      <c r="C17" s="6" t="s">
        <v>134</v>
      </c>
      <c r="D17" s="38"/>
    </row>
    <row r="18" spans="1:5" x14ac:dyDescent="0.2">
      <c r="A18" s="88"/>
      <c r="B18" s="90"/>
      <c r="C18" s="89"/>
    </row>
    <row r="19" spans="1:5" x14ac:dyDescent="0.2">
      <c r="A19" s="2" t="s">
        <v>162</v>
      </c>
      <c r="B19" s="13">
        <f>(F6*F5*365)-B14</f>
        <v>136596.75</v>
      </c>
      <c r="C19" s="14">
        <f>B19*Face!G7</f>
        <v>32783.22</v>
      </c>
    </row>
    <row r="20" spans="1:5" x14ac:dyDescent="0.2">
      <c r="A20" s="2" t="s">
        <v>197</v>
      </c>
      <c r="B20" s="13">
        <f>B19*F9</f>
        <v>27319.350000000002</v>
      </c>
      <c r="C20" s="14">
        <f>B20*Face!G7</f>
        <v>6556.6440000000002</v>
      </c>
      <c r="D20" s="38"/>
    </row>
    <row r="21" spans="1:5" x14ac:dyDescent="0.2">
      <c r="A21" s="91"/>
      <c r="B21" s="93"/>
      <c r="C21" s="92"/>
    </row>
    <row r="22" spans="1:5" x14ac:dyDescent="0.2">
      <c r="A22" s="87" t="s">
        <v>161</v>
      </c>
      <c r="B22" s="49">
        <f>B19-B20</f>
        <v>109277.4</v>
      </c>
      <c r="C22" s="50">
        <f>B22*Face!G7</f>
        <v>26226.575999999997</v>
      </c>
    </row>
    <row r="25" spans="1:5" x14ac:dyDescent="0.2">
      <c r="A25" t="s">
        <v>102</v>
      </c>
    </row>
    <row r="26" spans="1:5" x14ac:dyDescent="0.2">
      <c r="A26" t="s">
        <v>193</v>
      </c>
    </row>
    <row r="27" spans="1:5" ht="16" x14ac:dyDescent="0.2">
      <c r="A27" s="106" t="s">
        <v>194</v>
      </c>
      <c r="B27" s="105"/>
      <c r="C27" s="105"/>
      <c r="D27" s="105"/>
      <c r="E27" s="105"/>
    </row>
    <row r="29" spans="1:5" x14ac:dyDescent="0.2">
      <c r="B29" s="109"/>
      <c r="C29" s="109"/>
      <c r="D29" s="109"/>
      <c r="E29" s="109"/>
    </row>
  </sheetData>
  <mergeCells count="1">
    <mergeCell ref="B29:E29"/>
  </mergeCells>
  <hyperlinks>
    <hyperlink ref="A27" r:id="rId1" display="Zum gratis 1:1 Beratungsgespräch: KLICKE HIER" xr:uid="{99D64C07-1C73-0442-BE44-3158ADF73A28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769A8-ECFB-4655-9EFC-2D6045CF0165}">
  <dimension ref="A1:L111"/>
  <sheetViews>
    <sheetView showGridLines="0" zoomScale="75" zoomScaleNormal="100" workbookViewId="0">
      <selection activeCell="C119" sqref="C119"/>
    </sheetView>
  </sheetViews>
  <sheetFormatPr baseColWidth="10" defaultColWidth="12.33203125" defaultRowHeight="15" x14ac:dyDescent="0.2"/>
  <cols>
    <col min="1" max="1" width="5.6640625" style="20" customWidth="1"/>
    <col min="2" max="2" width="35.1640625" style="20" customWidth="1"/>
    <col min="3" max="3" width="13.5" style="20" bestFit="1" customWidth="1"/>
    <col min="4" max="4" width="19.83203125" style="20" customWidth="1"/>
    <col min="5" max="5" width="1.1640625" style="20" customWidth="1"/>
    <col min="6" max="6" width="5.83203125" style="20" customWidth="1"/>
    <col min="7" max="7" width="35.5" style="20" customWidth="1"/>
    <col min="8" max="8" width="13.5" style="20" bestFit="1" customWidth="1"/>
    <col min="9" max="9" width="24.1640625" style="20" customWidth="1"/>
    <col min="10" max="12" width="12.33203125" style="20"/>
    <col min="13" max="16384" width="12.33203125" style="19"/>
  </cols>
  <sheetData>
    <row r="1" spans="1:12" ht="23.5" customHeight="1" x14ac:dyDescent="0.2">
      <c r="A1" s="114" t="s">
        <v>151</v>
      </c>
      <c r="B1" s="115"/>
      <c r="C1" s="115"/>
      <c r="D1" s="115"/>
      <c r="E1" s="115"/>
      <c r="F1" s="115"/>
      <c r="G1" s="115"/>
      <c r="H1" s="115"/>
      <c r="I1" s="116"/>
      <c r="J1" s="19"/>
      <c r="K1" s="19"/>
      <c r="L1" s="19"/>
    </row>
    <row r="2" spans="1:12" ht="7.5" customHeight="1" x14ac:dyDescent="0.2">
      <c r="A2" s="117"/>
      <c r="B2" s="118"/>
      <c r="C2" s="118"/>
      <c r="D2" s="118"/>
      <c r="E2" s="118"/>
      <c r="F2" s="118"/>
      <c r="G2" s="118"/>
      <c r="H2" s="118"/>
      <c r="I2" s="119"/>
    </row>
    <row r="3" spans="1:12" ht="30" customHeight="1" x14ac:dyDescent="0.2">
      <c r="A3" s="64" t="s">
        <v>15</v>
      </c>
      <c r="B3" s="64" t="s">
        <v>16</v>
      </c>
      <c r="C3" s="64" t="s">
        <v>17</v>
      </c>
      <c r="D3" s="65" t="s">
        <v>101</v>
      </c>
      <c r="E3" s="66" t="s">
        <v>18</v>
      </c>
      <c r="F3" s="64" t="s">
        <v>15</v>
      </c>
      <c r="G3" s="64" t="s">
        <v>16</v>
      </c>
      <c r="H3" s="65" t="s">
        <v>17</v>
      </c>
      <c r="I3" s="65" t="s">
        <v>101</v>
      </c>
      <c r="J3" t="s">
        <v>109</v>
      </c>
    </row>
    <row r="4" spans="1:12" ht="18.75" customHeight="1" x14ac:dyDescent="0.15">
      <c r="A4" s="120" t="s">
        <v>19</v>
      </c>
      <c r="B4" s="121"/>
      <c r="C4" s="121"/>
      <c r="D4" s="122"/>
      <c r="E4" s="28"/>
      <c r="F4" s="120" t="s">
        <v>20</v>
      </c>
      <c r="G4" s="121"/>
      <c r="H4" s="121"/>
      <c r="I4" s="122"/>
    </row>
    <row r="5" spans="1:12" ht="17.25" customHeight="1" x14ac:dyDescent="0.15">
      <c r="A5" s="24">
        <v>4</v>
      </c>
      <c r="B5" s="67" t="s">
        <v>21</v>
      </c>
      <c r="C5" s="68">
        <v>1000</v>
      </c>
      <c r="D5" s="68">
        <f t="shared" ref="D5:D23" si="0">SUM(A5*C5)</f>
        <v>4000</v>
      </c>
      <c r="E5" s="28"/>
      <c r="F5" s="24"/>
      <c r="G5" s="67" t="s">
        <v>87</v>
      </c>
      <c r="H5" s="68">
        <v>1000</v>
      </c>
      <c r="I5" s="68">
        <f t="shared" ref="I5:I19" si="1">SUM(F5*H5)</f>
        <v>0</v>
      </c>
    </row>
    <row r="6" spans="1:12" ht="17.25" customHeight="1" x14ac:dyDescent="0.15">
      <c r="A6" s="24"/>
      <c r="B6" s="67" t="s">
        <v>22</v>
      </c>
      <c r="C6" s="68">
        <v>600</v>
      </c>
      <c r="D6" s="68">
        <f t="shared" si="0"/>
        <v>0</v>
      </c>
      <c r="E6" s="28"/>
      <c r="F6" s="24"/>
      <c r="G6" s="67" t="s">
        <v>88</v>
      </c>
      <c r="H6" s="68">
        <v>1500</v>
      </c>
      <c r="I6" s="68">
        <f t="shared" si="1"/>
        <v>0</v>
      </c>
    </row>
    <row r="7" spans="1:12" ht="17.25" customHeight="1" x14ac:dyDescent="0.15">
      <c r="A7" s="24">
        <v>2</v>
      </c>
      <c r="B7" s="67" t="s">
        <v>23</v>
      </c>
      <c r="C7" s="68">
        <v>1000</v>
      </c>
      <c r="D7" s="68">
        <f t="shared" si="0"/>
        <v>2000</v>
      </c>
      <c r="E7" s="28"/>
      <c r="F7" s="24">
        <v>1</v>
      </c>
      <c r="G7" s="67" t="s">
        <v>24</v>
      </c>
      <c r="H7" s="68">
        <v>2000</v>
      </c>
      <c r="I7" s="68">
        <f t="shared" si="1"/>
        <v>2000</v>
      </c>
    </row>
    <row r="8" spans="1:12" ht="17.25" customHeight="1" x14ac:dyDescent="0.15">
      <c r="A8" s="24"/>
      <c r="B8" s="67" t="s">
        <v>25</v>
      </c>
      <c r="C8" s="68">
        <v>800</v>
      </c>
      <c r="D8" s="68">
        <f t="shared" si="0"/>
        <v>0</v>
      </c>
      <c r="E8" s="28"/>
      <c r="F8" s="24"/>
      <c r="G8" s="67" t="s">
        <v>26</v>
      </c>
      <c r="H8" s="68">
        <v>1000</v>
      </c>
      <c r="I8" s="68">
        <f t="shared" si="1"/>
        <v>0</v>
      </c>
    </row>
    <row r="9" spans="1:12" ht="17.25" customHeight="1" x14ac:dyDescent="0.15">
      <c r="A9" s="24"/>
      <c r="B9" s="67" t="s">
        <v>27</v>
      </c>
      <c r="C9" s="68">
        <v>400</v>
      </c>
      <c r="D9" s="68">
        <f t="shared" si="0"/>
        <v>0</v>
      </c>
      <c r="E9" s="28"/>
      <c r="F9" s="24">
        <v>2</v>
      </c>
      <c r="G9" s="67" t="s">
        <v>31</v>
      </c>
      <c r="H9" s="68">
        <v>400</v>
      </c>
      <c r="I9" s="68">
        <f>SUM(F9*H9)</f>
        <v>800</v>
      </c>
    </row>
    <row r="10" spans="1:12" ht="17.25" customHeight="1" x14ac:dyDescent="0.15">
      <c r="A10" s="24"/>
      <c r="B10" s="67" t="s">
        <v>28</v>
      </c>
      <c r="C10" s="68">
        <v>600</v>
      </c>
      <c r="D10" s="68">
        <f t="shared" si="0"/>
        <v>0</v>
      </c>
      <c r="E10" s="28"/>
      <c r="F10" s="24"/>
      <c r="G10" s="67" t="s">
        <v>29</v>
      </c>
      <c r="H10" s="68">
        <v>300</v>
      </c>
      <c r="I10" s="68">
        <f t="shared" si="1"/>
        <v>0</v>
      </c>
    </row>
    <row r="11" spans="1:12" ht="17.25" customHeight="1" x14ac:dyDescent="0.15">
      <c r="A11" s="24"/>
      <c r="B11" s="67" t="s">
        <v>30</v>
      </c>
      <c r="C11" s="68">
        <v>800</v>
      </c>
      <c r="D11" s="68">
        <f t="shared" si="0"/>
        <v>0</v>
      </c>
      <c r="E11" s="28"/>
      <c r="F11" s="24">
        <v>2</v>
      </c>
      <c r="G11" s="67" t="s">
        <v>89</v>
      </c>
      <c r="H11" s="68">
        <v>200</v>
      </c>
      <c r="I11" s="68">
        <f t="shared" ref="I11:I12" si="2">SUM(F11*H11)</f>
        <v>400</v>
      </c>
    </row>
    <row r="12" spans="1:12" ht="17.25" customHeight="1" x14ac:dyDescent="0.15">
      <c r="A12" s="24"/>
      <c r="B12" s="67" t="s">
        <v>32</v>
      </c>
      <c r="C12" s="68">
        <v>1000</v>
      </c>
      <c r="D12" s="68">
        <f t="shared" si="0"/>
        <v>0</v>
      </c>
      <c r="E12" s="28"/>
      <c r="F12" s="24">
        <v>1</v>
      </c>
      <c r="G12" s="67" t="s">
        <v>42</v>
      </c>
      <c r="H12" s="68">
        <v>600</v>
      </c>
      <c r="I12" s="68">
        <f t="shared" si="2"/>
        <v>600</v>
      </c>
    </row>
    <row r="13" spans="1:12" ht="17.25" customHeight="1" x14ac:dyDescent="0.15">
      <c r="A13" s="24"/>
      <c r="B13" s="67" t="s">
        <v>33</v>
      </c>
      <c r="C13" s="68">
        <v>1200</v>
      </c>
      <c r="D13" s="68">
        <f t="shared" si="0"/>
        <v>0</v>
      </c>
      <c r="E13" s="28"/>
      <c r="F13" s="24"/>
      <c r="G13" s="67" t="s">
        <v>34</v>
      </c>
      <c r="H13" s="68">
        <v>700</v>
      </c>
      <c r="I13" s="68">
        <f t="shared" si="1"/>
        <v>0</v>
      </c>
    </row>
    <row r="14" spans="1:12" ht="17.25" customHeight="1" x14ac:dyDescent="0.15">
      <c r="A14" s="24"/>
      <c r="B14" s="67" t="s">
        <v>35</v>
      </c>
      <c r="C14" s="68">
        <v>1600</v>
      </c>
      <c r="D14" s="68">
        <f t="shared" si="0"/>
        <v>0</v>
      </c>
      <c r="E14" s="28"/>
      <c r="F14" s="24">
        <v>1</v>
      </c>
      <c r="G14" s="67" t="s">
        <v>36</v>
      </c>
      <c r="H14" s="68">
        <v>600</v>
      </c>
      <c r="I14" s="68">
        <f t="shared" si="1"/>
        <v>600</v>
      </c>
    </row>
    <row r="15" spans="1:12" ht="17.25" customHeight="1" x14ac:dyDescent="0.15">
      <c r="A15" s="24">
        <v>1</v>
      </c>
      <c r="B15" s="67" t="s">
        <v>42</v>
      </c>
      <c r="C15" s="68">
        <v>600</v>
      </c>
      <c r="D15" s="68">
        <f t="shared" ref="D15:D20" si="3">SUM(A15*C15)</f>
        <v>600</v>
      </c>
      <c r="E15" s="28"/>
      <c r="F15" s="24"/>
      <c r="G15" s="67" t="s">
        <v>37</v>
      </c>
      <c r="H15" s="68">
        <v>200</v>
      </c>
      <c r="I15" s="68">
        <f t="shared" si="1"/>
        <v>0</v>
      </c>
    </row>
    <row r="16" spans="1:12" ht="17.25" customHeight="1" x14ac:dyDescent="0.15">
      <c r="A16" s="24">
        <v>1</v>
      </c>
      <c r="B16" s="67" t="s">
        <v>44</v>
      </c>
      <c r="C16" s="68">
        <v>200</v>
      </c>
      <c r="D16" s="68">
        <f t="shared" si="3"/>
        <v>200</v>
      </c>
      <c r="E16" s="28"/>
      <c r="F16" s="24"/>
      <c r="G16" s="67" t="s">
        <v>38</v>
      </c>
      <c r="H16" s="68">
        <v>400</v>
      </c>
      <c r="I16" s="68">
        <f t="shared" si="1"/>
        <v>0</v>
      </c>
    </row>
    <row r="17" spans="1:9" ht="17.25" customHeight="1" x14ac:dyDescent="0.15">
      <c r="A17" s="24">
        <v>1</v>
      </c>
      <c r="B17" s="67" t="s">
        <v>46</v>
      </c>
      <c r="C17" s="68">
        <v>300</v>
      </c>
      <c r="D17" s="68">
        <f t="shared" si="3"/>
        <v>300</v>
      </c>
      <c r="E17" s="28"/>
      <c r="F17" s="24">
        <v>1</v>
      </c>
      <c r="G17" s="67" t="s">
        <v>39</v>
      </c>
      <c r="H17" s="68">
        <v>1000</v>
      </c>
      <c r="I17" s="68">
        <f t="shared" si="1"/>
        <v>1000</v>
      </c>
    </row>
    <row r="18" spans="1:9" ht="17.25" customHeight="1" x14ac:dyDescent="0.15">
      <c r="A18" s="24"/>
      <c r="B18" s="67" t="s">
        <v>52</v>
      </c>
      <c r="C18" s="68">
        <v>800</v>
      </c>
      <c r="D18" s="68">
        <f t="shared" si="3"/>
        <v>0</v>
      </c>
      <c r="E18" s="28"/>
      <c r="F18" s="24">
        <v>1</v>
      </c>
      <c r="G18" s="67" t="s">
        <v>40</v>
      </c>
      <c r="H18" s="68">
        <v>400</v>
      </c>
      <c r="I18" s="68">
        <f t="shared" si="1"/>
        <v>400</v>
      </c>
    </row>
    <row r="19" spans="1:9" ht="17.25" customHeight="1" x14ac:dyDescent="0.15">
      <c r="A19" s="24"/>
      <c r="B19" s="67" t="s">
        <v>53</v>
      </c>
      <c r="C19" s="68">
        <v>1200</v>
      </c>
      <c r="D19" s="68">
        <f t="shared" si="3"/>
        <v>0</v>
      </c>
      <c r="E19" s="28"/>
      <c r="F19" s="24">
        <v>1</v>
      </c>
      <c r="G19" s="67" t="s">
        <v>41</v>
      </c>
      <c r="H19" s="68">
        <v>1500</v>
      </c>
      <c r="I19" s="68">
        <f t="shared" si="1"/>
        <v>1500</v>
      </c>
    </row>
    <row r="20" spans="1:9" ht="17.25" customHeight="1" x14ac:dyDescent="0.15">
      <c r="A20" s="24"/>
      <c r="B20" s="67" t="s">
        <v>48</v>
      </c>
      <c r="C20" s="68">
        <v>800</v>
      </c>
      <c r="D20" s="68">
        <f t="shared" si="3"/>
        <v>0</v>
      </c>
      <c r="E20" s="28"/>
      <c r="F20" s="24"/>
      <c r="G20" s="67" t="s">
        <v>44</v>
      </c>
      <c r="H20" s="68">
        <v>200</v>
      </c>
      <c r="I20" s="68">
        <f t="shared" ref="I20:I22" si="4">SUM(F20*H20)</f>
        <v>0</v>
      </c>
    </row>
    <row r="21" spans="1:9" ht="17.25" customHeight="1" x14ac:dyDescent="0.15">
      <c r="A21" s="24">
        <v>1</v>
      </c>
      <c r="B21" s="67" t="s">
        <v>43</v>
      </c>
      <c r="C21" s="68">
        <v>1000</v>
      </c>
      <c r="D21" s="68">
        <f t="shared" si="0"/>
        <v>1000</v>
      </c>
      <c r="E21" s="28"/>
      <c r="F21" s="24"/>
      <c r="G21" s="67" t="s">
        <v>46</v>
      </c>
      <c r="H21" s="68">
        <v>300</v>
      </c>
      <c r="I21" s="68">
        <f t="shared" si="4"/>
        <v>0</v>
      </c>
    </row>
    <row r="22" spans="1:9" ht="17.25" customHeight="1" x14ac:dyDescent="0.15">
      <c r="A22" s="24"/>
      <c r="B22" s="67" t="s">
        <v>45</v>
      </c>
      <c r="C22" s="68">
        <v>1600</v>
      </c>
      <c r="D22" s="68">
        <f t="shared" si="0"/>
        <v>0</v>
      </c>
      <c r="E22" s="28"/>
      <c r="F22" s="24">
        <v>2</v>
      </c>
      <c r="G22" s="67" t="s">
        <v>98</v>
      </c>
      <c r="H22" s="68">
        <v>300</v>
      </c>
      <c r="I22" s="68">
        <f t="shared" si="4"/>
        <v>600</v>
      </c>
    </row>
    <row r="23" spans="1:9" ht="17.25" customHeight="1" x14ac:dyDescent="0.15">
      <c r="A23" s="24"/>
      <c r="B23" s="67" t="s">
        <v>47</v>
      </c>
      <c r="C23" s="68">
        <v>400</v>
      </c>
      <c r="D23" s="68">
        <f t="shared" si="0"/>
        <v>0</v>
      </c>
      <c r="E23" s="28"/>
      <c r="F23" s="24"/>
      <c r="G23" s="67"/>
      <c r="H23" s="68"/>
      <c r="I23" s="68"/>
    </row>
    <row r="24" spans="1:9" ht="17.25" customHeight="1" x14ac:dyDescent="0.15">
      <c r="A24" s="24">
        <v>1</v>
      </c>
      <c r="B24" s="67" t="s">
        <v>49</v>
      </c>
      <c r="C24" s="68">
        <v>800</v>
      </c>
      <c r="D24" s="68">
        <f>SUM(A24*C24)</f>
        <v>800</v>
      </c>
      <c r="E24" s="28"/>
      <c r="F24" s="24"/>
      <c r="G24" s="67"/>
      <c r="H24" s="68"/>
      <c r="I24" s="68"/>
    </row>
    <row r="25" spans="1:9" ht="17.25" customHeight="1" x14ac:dyDescent="0.15">
      <c r="A25" s="24">
        <v>1</v>
      </c>
      <c r="B25" s="67" t="s">
        <v>41</v>
      </c>
      <c r="C25" s="68">
        <v>1500</v>
      </c>
      <c r="D25" s="68">
        <f>SUM(A25*C25)</f>
        <v>1500</v>
      </c>
      <c r="E25" s="28"/>
      <c r="F25" s="24"/>
      <c r="G25" s="67"/>
      <c r="H25" s="68"/>
      <c r="I25" s="68"/>
    </row>
    <row r="26" spans="1:9" ht="17.25" customHeight="1" x14ac:dyDescent="0.15">
      <c r="A26" s="24">
        <v>1</v>
      </c>
      <c r="B26" s="67" t="s">
        <v>40</v>
      </c>
      <c r="C26" s="68">
        <v>400</v>
      </c>
      <c r="D26" s="68">
        <f>SUM(A26*C26)</f>
        <v>400</v>
      </c>
      <c r="E26" s="28"/>
      <c r="F26" s="24"/>
      <c r="G26" s="67"/>
      <c r="H26" s="68"/>
      <c r="I26" s="68"/>
    </row>
    <row r="27" spans="1:9" ht="17.25" customHeight="1" x14ac:dyDescent="0.15">
      <c r="A27" s="24">
        <v>1</v>
      </c>
      <c r="B27" s="67" t="s">
        <v>51</v>
      </c>
      <c r="C27" s="68">
        <v>400</v>
      </c>
      <c r="D27" s="68">
        <f>SUM(A27*C27)</f>
        <v>400</v>
      </c>
      <c r="E27" s="28"/>
      <c r="F27" s="24"/>
      <c r="G27" s="67"/>
      <c r="H27" s="68"/>
      <c r="I27" s="68"/>
    </row>
    <row r="28" spans="1:9" ht="17.25" customHeight="1" x14ac:dyDescent="0.15">
      <c r="A28" s="24"/>
      <c r="B28" s="24"/>
      <c r="C28" s="24"/>
      <c r="D28" s="24"/>
      <c r="E28" s="28"/>
      <c r="F28" s="24"/>
      <c r="G28" s="69"/>
      <c r="H28" s="68"/>
      <c r="I28" s="68"/>
    </row>
    <row r="29" spans="1:9" ht="17.25" customHeight="1" x14ac:dyDescent="0.15">
      <c r="A29" s="24"/>
      <c r="B29" s="24"/>
      <c r="C29" s="24"/>
      <c r="D29" s="24"/>
      <c r="E29" s="28"/>
      <c r="F29" s="24"/>
      <c r="G29" s="23"/>
      <c r="H29" s="58" t="s">
        <v>99</v>
      </c>
      <c r="I29" s="59">
        <f>SUM(I5:I28)</f>
        <v>7900</v>
      </c>
    </row>
    <row r="30" spans="1:9" ht="18.75" customHeight="1" x14ac:dyDescent="0.15">
      <c r="A30" s="24"/>
      <c r="B30" s="24"/>
      <c r="C30" s="24"/>
      <c r="D30" s="24"/>
      <c r="E30" s="28"/>
      <c r="F30" s="120" t="s">
        <v>50</v>
      </c>
      <c r="G30" s="123"/>
      <c r="H30" s="123"/>
      <c r="I30" s="124"/>
    </row>
    <row r="31" spans="1:9" ht="17.25" customHeight="1" x14ac:dyDescent="0.15">
      <c r="A31" s="24"/>
      <c r="B31" s="24"/>
      <c r="C31" s="24"/>
      <c r="D31" s="24"/>
      <c r="E31" s="28"/>
      <c r="F31" s="24">
        <v>4</v>
      </c>
      <c r="G31" s="67" t="s">
        <v>27</v>
      </c>
      <c r="H31" s="68">
        <v>400</v>
      </c>
      <c r="I31" s="68">
        <f t="shared" ref="I31:I43" si="5">SUM(F31*H31)</f>
        <v>1600</v>
      </c>
    </row>
    <row r="32" spans="1:9" ht="17.25" customHeight="1" x14ac:dyDescent="0.15">
      <c r="A32" s="24"/>
      <c r="B32" s="24"/>
      <c r="C32" s="24"/>
      <c r="D32" s="24"/>
      <c r="E32" s="28"/>
      <c r="F32" s="24"/>
      <c r="G32" s="67" t="s">
        <v>28</v>
      </c>
      <c r="H32" s="68">
        <v>600</v>
      </c>
      <c r="I32" s="68">
        <f t="shared" si="5"/>
        <v>0</v>
      </c>
    </row>
    <row r="33" spans="1:9" ht="17.25" customHeight="1" x14ac:dyDescent="0.15">
      <c r="A33" s="24"/>
      <c r="B33" s="24"/>
      <c r="C33" s="24"/>
      <c r="D33" s="24"/>
      <c r="E33" s="28"/>
      <c r="F33" s="24"/>
      <c r="G33" s="67" t="s">
        <v>90</v>
      </c>
      <c r="H33" s="68">
        <v>300</v>
      </c>
      <c r="I33" s="68">
        <f t="shared" si="5"/>
        <v>0</v>
      </c>
    </row>
    <row r="34" spans="1:9" ht="17.25" customHeight="1" x14ac:dyDescent="0.15">
      <c r="A34" s="24"/>
      <c r="B34" s="24"/>
      <c r="C34" s="24"/>
      <c r="D34" s="24"/>
      <c r="E34" s="28"/>
      <c r="F34" s="24"/>
      <c r="G34" s="67" t="s">
        <v>30</v>
      </c>
      <c r="H34" s="68">
        <v>800</v>
      </c>
      <c r="I34" s="68">
        <f t="shared" si="5"/>
        <v>0</v>
      </c>
    </row>
    <row r="35" spans="1:9" ht="17.25" customHeight="1" x14ac:dyDescent="0.15">
      <c r="A35" s="24"/>
      <c r="B35" s="24"/>
      <c r="C35" s="24"/>
      <c r="D35" s="24"/>
      <c r="E35" s="28"/>
      <c r="F35" s="24"/>
      <c r="G35" s="67" t="s">
        <v>32</v>
      </c>
      <c r="H35" s="68">
        <v>1000</v>
      </c>
      <c r="I35" s="68">
        <f t="shared" si="5"/>
        <v>0</v>
      </c>
    </row>
    <row r="36" spans="1:9" ht="17.25" customHeight="1" x14ac:dyDescent="0.15">
      <c r="A36" s="24"/>
      <c r="B36" s="24"/>
      <c r="C36" s="24"/>
      <c r="D36" s="24"/>
      <c r="E36" s="28"/>
      <c r="F36" s="24">
        <v>1</v>
      </c>
      <c r="G36" s="67" t="s">
        <v>33</v>
      </c>
      <c r="H36" s="68">
        <v>1200</v>
      </c>
      <c r="I36" s="68">
        <f t="shared" si="5"/>
        <v>1200</v>
      </c>
    </row>
    <row r="37" spans="1:9" ht="17.25" customHeight="1" x14ac:dyDescent="0.15">
      <c r="A37" s="24"/>
      <c r="B37" s="24"/>
      <c r="C37" s="24"/>
      <c r="D37" s="24"/>
      <c r="E37" s="28"/>
      <c r="F37" s="24"/>
      <c r="G37" s="67" t="s">
        <v>35</v>
      </c>
      <c r="H37" s="68">
        <v>1600</v>
      </c>
      <c r="I37" s="68">
        <f t="shared" si="5"/>
        <v>0</v>
      </c>
    </row>
    <row r="38" spans="1:9" ht="17.25" customHeight="1" x14ac:dyDescent="0.15">
      <c r="A38" s="24"/>
      <c r="B38" s="24"/>
      <c r="C38" s="24"/>
      <c r="D38" s="24"/>
      <c r="E38" s="28"/>
      <c r="F38" s="24"/>
      <c r="G38" s="67" t="s">
        <v>55</v>
      </c>
      <c r="H38" s="68">
        <v>1000</v>
      </c>
      <c r="I38" s="68">
        <f t="shared" ref="I38" si="6">SUM(F38*H38)</f>
        <v>0</v>
      </c>
    </row>
    <row r="39" spans="1:9" ht="17.25" customHeight="1" x14ac:dyDescent="0.15">
      <c r="A39" s="24"/>
      <c r="B39" s="24"/>
      <c r="C39" s="24"/>
      <c r="D39" s="24"/>
      <c r="E39" s="28"/>
      <c r="F39" s="24"/>
      <c r="G39" s="67" t="s">
        <v>52</v>
      </c>
      <c r="H39" s="68">
        <v>800</v>
      </c>
      <c r="I39" s="68">
        <f>SUM(F39*H39)</f>
        <v>0</v>
      </c>
    </row>
    <row r="40" spans="1:9" ht="17.25" customHeight="1" x14ac:dyDescent="0.15">
      <c r="A40" s="24"/>
      <c r="B40" s="24"/>
      <c r="C40" s="24"/>
      <c r="D40" s="24"/>
      <c r="E40" s="28"/>
      <c r="F40" s="24">
        <v>1</v>
      </c>
      <c r="G40" s="67" t="s">
        <v>53</v>
      </c>
      <c r="H40" s="68">
        <v>1200</v>
      </c>
      <c r="I40" s="68">
        <f>SUM(F40*H40)</f>
        <v>1200</v>
      </c>
    </row>
    <row r="41" spans="1:9" ht="17.25" customHeight="1" x14ac:dyDescent="0.15">
      <c r="A41" s="24"/>
      <c r="B41" s="24"/>
      <c r="C41" s="24"/>
      <c r="D41" s="24"/>
      <c r="E41" s="28"/>
      <c r="F41" s="24">
        <v>1</v>
      </c>
      <c r="G41" s="67" t="s">
        <v>44</v>
      </c>
      <c r="H41" s="68">
        <v>200</v>
      </c>
      <c r="I41" s="68">
        <f t="shared" ref="I41:I42" si="7">SUM(F41*H41)</f>
        <v>200</v>
      </c>
    </row>
    <row r="42" spans="1:9" ht="17.25" customHeight="1" x14ac:dyDescent="0.15">
      <c r="A42" s="24"/>
      <c r="B42" s="24"/>
      <c r="C42" s="24"/>
      <c r="D42" s="24"/>
      <c r="E42" s="28"/>
      <c r="F42" s="24">
        <v>1</v>
      </c>
      <c r="G42" s="67" t="s">
        <v>46</v>
      </c>
      <c r="H42" s="68">
        <v>300</v>
      </c>
      <c r="I42" s="68">
        <f t="shared" si="7"/>
        <v>300</v>
      </c>
    </row>
    <row r="43" spans="1:9" ht="17.25" customHeight="1" x14ac:dyDescent="0.15">
      <c r="A43" s="24"/>
      <c r="B43" s="22"/>
      <c r="C43" s="60" t="s">
        <v>99</v>
      </c>
      <c r="D43" s="59">
        <f>SUM(D5:D42)</f>
        <v>11200</v>
      </c>
      <c r="E43" s="28"/>
      <c r="F43" s="24">
        <v>1</v>
      </c>
      <c r="G43" s="67" t="s">
        <v>42</v>
      </c>
      <c r="H43" s="68">
        <v>600</v>
      </c>
      <c r="I43" s="68">
        <f t="shared" si="5"/>
        <v>600</v>
      </c>
    </row>
    <row r="44" spans="1:9" ht="18.75" customHeight="1" x14ac:dyDescent="0.15">
      <c r="A44" s="120" t="s">
        <v>54</v>
      </c>
      <c r="B44" s="123"/>
      <c r="C44" s="123"/>
      <c r="D44" s="124"/>
      <c r="E44" s="28"/>
      <c r="F44" s="24">
        <v>1</v>
      </c>
      <c r="G44" s="67" t="s">
        <v>40</v>
      </c>
      <c r="H44" s="68">
        <v>400</v>
      </c>
      <c r="I44" s="68">
        <f>SUM(F44*H44)</f>
        <v>400</v>
      </c>
    </row>
    <row r="45" spans="1:9" ht="17.25" customHeight="1" x14ac:dyDescent="0.15">
      <c r="A45" s="24"/>
      <c r="B45" s="22" t="s">
        <v>87</v>
      </c>
      <c r="C45" s="57">
        <v>1000</v>
      </c>
      <c r="D45" s="57">
        <f t="shared" ref="D45:D48" si="8">SUM(A45*C45)</f>
        <v>0</v>
      </c>
      <c r="E45" s="28"/>
      <c r="F45" s="24">
        <v>1</v>
      </c>
      <c r="G45" s="67" t="s">
        <v>51</v>
      </c>
      <c r="H45" s="68">
        <v>400</v>
      </c>
      <c r="I45" s="68">
        <f>SUM(F45*H45)</f>
        <v>400</v>
      </c>
    </row>
    <row r="46" spans="1:9" ht="17.25" customHeight="1" x14ac:dyDescent="0.15">
      <c r="A46" s="24"/>
      <c r="B46" s="67" t="s">
        <v>88</v>
      </c>
      <c r="C46" s="68">
        <v>1500</v>
      </c>
      <c r="D46" s="68">
        <f t="shared" si="8"/>
        <v>0</v>
      </c>
      <c r="E46" s="28"/>
      <c r="F46" s="24"/>
      <c r="G46" s="67" t="s">
        <v>55</v>
      </c>
      <c r="H46" s="68">
        <v>1000</v>
      </c>
      <c r="I46" s="68">
        <f>SUM(F46*H46)</f>
        <v>0</v>
      </c>
    </row>
    <row r="47" spans="1:9" ht="17.25" customHeight="1" x14ac:dyDescent="0.15">
      <c r="A47" s="24"/>
      <c r="B47" s="67" t="s">
        <v>24</v>
      </c>
      <c r="C47" s="68">
        <v>2000</v>
      </c>
      <c r="D47" s="68">
        <f t="shared" si="8"/>
        <v>0</v>
      </c>
      <c r="E47" s="28"/>
      <c r="F47" s="24"/>
      <c r="G47" s="67"/>
      <c r="H47" s="68"/>
      <c r="I47" s="68"/>
    </row>
    <row r="48" spans="1:9" ht="17.25" customHeight="1" x14ac:dyDescent="0.15">
      <c r="A48" s="24">
        <v>2</v>
      </c>
      <c r="B48" s="67" t="s">
        <v>26</v>
      </c>
      <c r="C48" s="68">
        <v>1000</v>
      </c>
      <c r="D48" s="68">
        <f t="shared" si="8"/>
        <v>2000</v>
      </c>
      <c r="E48" s="28"/>
      <c r="F48" s="24"/>
      <c r="G48" s="67"/>
      <c r="H48" s="68"/>
      <c r="I48" s="68"/>
    </row>
    <row r="49" spans="1:9" ht="17.25" customHeight="1" x14ac:dyDescent="0.15">
      <c r="A49" s="24">
        <v>1</v>
      </c>
      <c r="B49" s="67" t="s">
        <v>31</v>
      </c>
      <c r="C49" s="68">
        <v>400</v>
      </c>
      <c r="D49" s="68">
        <f>SUM(A49*C49)</f>
        <v>400</v>
      </c>
      <c r="E49" s="28"/>
      <c r="F49" s="24"/>
      <c r="G49" s="67"/>
      <c r="H49" s="68"/>
      <c r="I49" s="68"/>
    </row>
    <row r="50" spans="1:9" ht="17.25" customHeight="1" x14ac:dyDescent="0.15">
      <c r="A50" s="24"/>
      <c r="B50" s="67" t="s">
        <v>29</v>
      </c>
      <c r="C50" s="68">
        <v>300</v>
      </c>
      <c r="D50" s="68">
        <f t="shared" ref="D50:D61" si="9">SUM(A50*C50)</f>
        <v>0</v>
      </c>
      <c r="E50" s="28"/>
      <c r="F50" s="24"/>
      <c r="G50" s="69"/>
      <c r="H50" s="68"/>
      <c r="I50" s="68"/>
    </row>
    <row r="51" spans="1:9" ht="17.25" customHeight="1" x14ac:dyDescent="0.15">
      <c r="A51" s="24">
        <v>2</v>
      </c>
      <c r="B51" s="67" t="s">
        <v>89</v>
      </c>
      <c r="C51" s="68">
        <v>200</v>
      </c>
      <c r="D51" s="68">
        <f t="shared" si="9"/>
        <v>400</v>
      </c>
      <c r="E51" s="28"/>
      <c r="F51" s="24"/>
      <c r="G51" s="23"/>
      <c r="H51" s="58" t="s">
        <v>99</v>
      </c>
      <c r="I51" s="59">
        <f>SUM(I31:I50)</f>
        <v>5900</v>
      </c>
    </row>
    <row r="52" spans="1:9" ht="18.75" customHeight="1" x14ac:dyDescent="0.15">
      <c r="A52" s="24">
        <v>1</v>
      </c>
      <c r="B52" s="67" t="s">
        <v>42</v>
      </c>
      <c r="C52" s="68">
        <v>600</v>
      </c>
      <c r="D52" s="68">
        <f t="shared" si="9"/>
        <v>600</v>
      </c>
      <c r="E52" s="28"/>
      <c r="F52" s="120" t="s">
        <v>56</v>
      </c>
      <c r="G52" s="121"/>
      <c r="H52" s="121"/>
      <c r="I52" s="122"/>
    </row>
    <row r="53" spans="1:9" ht="17.25" customHeight="1" x14ac:dyDescent="0.15">
      <c r="A53" s="24"/>
      <c r="B53" s="67" t="s">
        <v>34</v>
      </c>
      <c r="C53" s="68">
        <v>700</v>
      </c>
      <c r="D53" s="68">
        <f t="shared" si="9"/>
        <v>0</v>
      </c>
      <c r="E53" s="28"/>
      <c r="F53" s="24"/>
      <c r="G53" s="67" t="s">
        <v>27</v>
      </c>
      <c r="H53" s="68">
        <v>400</v>
      </c>
      <c r="I53" s="68">
        <f t="shared" ref="I53:I59" si="10">SUM(F53*H53)</f>
        <v>0</v>
      </c>
    </row>
    <row r="54" spans="1:9" ht="17.25" customHeight="1" x14ac:dyDescent="0.15">
      <c r="A54" s="24"/>
      <c r="B54" s="67" t="s">
        <v>36</v>
      </c>
      <c r="C54" s="68">
        <v>600</v>
      </c>
      <c r="D54" s="68">
        <f t="shared" si="9"/>
        <v>0</v>
      </c>
      <c r="E54" s="28"/>
      <c r="F54" s="24"/>
      <c r="G54" s="67" t="s">
        <v>28</v>
      </c>
      <c r="H54" s="68">
        <v>600</v>
      </c>
      <c r="I54" s="68">
        <f t="shared" si="10"/>
        <v>0</v>
      </c>
    </row>
    <row r="55" spans="1:9" ht="17.25" customHeight="1" x14ac:dyDescent="0.15">
      <c r="A55" s="24"/>
      <c r="B55" s="67" t="s">
        <v>37</v>
      </c>
      <c r="C55" s="68">
        <v>200</v>
      </c>
      <c r="D55" s="68">
        <f t="shared" si="9"/>
        <v>0</v>
      </c>
      <c r="E55" s="28"/>
      <c r="F55" s="24"/>
      <c r="G55" s="67" t="s">
        <v>150</v>
      </c>
      <c r="H55" s="68">
        <v>300</v>
      </c>
      <c r="I55" s="68">
        <f t="shared" si="10"/>
        <v>0</v>
      </c>
    </row>
    <row r="56" spans="1:9" ht="17.25" customHeight="1" x14ac:dyDescent="0.15">
      <c r="A56" s="24">
        <v>1</v>
      </c>
      <c r="B56" s="67" t="s">
        <v>38</v>
      </c>
      <c r="C56" s="68">
        <v>400</v>
      </c>
      <c r="D56" s="68">
        <f t="shared" si="9"/>
        <v>400</v>
      </c>
      <c r="E56" s="28"/>
      <c r="F56" s="24"/>
      <c r="G56" s="67" t="s">
        <v>30</v>
      </c>
      <c r="H56" s="68">
        <v>800</v>
      </c>
      <c r="I56" s="68">
        <f t="shared" si="10"/>
        <v>0</v>
      </c>
    </row>
    <row r="57" spans="1:9" ht="17.25" customHeight="1" x14ac:dyDescent="0.15">
      <c r="A57" s="24"/>
      <c r="B57" s="67" t="s">
        <v>39</v>
      </c>
      <c r="C57" s="68">
        <v>1000</v>
      </c>
      <c r="D57" s="68">
        <f t="shared" si="9"/>
        <v>0</v>
      </c>
      <c r="E57" s="28"/>
      <c r="F57" s="24"/>
      <c r="G57" s="67" t="s">
        <v>32</v>
      </c>
      <c r="H57" s="68">
        <v>1000</v>
      </c>
      <c r="I57" s="68">
        <f t="shared" si="10"/>
        <v>0</v>
      </c>
    </row>
    <row r="58" spans="1:9" ht="17.25" customHeight="1" x14ac:dyDescent="0.15">
      <c r="A58" s="24">
        <v>1</v>
      </c>
      <c r="B58" s="67" t="s">
        <v>40</v>
      </c>
      <c r="C58" s="68">
        <v>400</v>
      </c>
      <c r="D58" s="68">
        <f t="shared" si="9"/>
        <v>400</v>
      </c>
      <c r="E58" s="28"/>
      <c r="F58" s="24"/>
      <c r="G58" s="67" t="s">
        <v>33</v>
      </c>
      <c r="H58" s="68">
        <v>1200</v>
      </c>
      <c r="I58" s="68">
        <f t="shared" si="10"/>
        <v>0</v>
      </c>
    </row>
    <row r="59" spans="1:9" ht="17.25" customHeight="1" x14ac:dyDescent="0.15">
      <c r="A59" s="24">
        <v>1</v>
      </c>
      <c r="B59" s="67" t="s">
        <v>41</v>
      </c>
      <c r="C59" s="68">
        <v>1500</v>
      </c>
      <c r="D59" s="68">
        <f t="shared" si="9"/>
        <v>1500</v>
      </c>
      <c r="E59" s="28"/>
      <c r="F59" s="24"/>
      <c r="G59" s="67" t="s">
        <v>35</v>
      </c>
      <c r="H59" s="68">
        <v>1600</v>
      </c>
      <c r="I59" s="68">
        <f t="shared" si="10"/>
        <v>0</v>
      </c>
    </row>
    <row r="60" spans="1:9" ht="17.25" customHeight="1" x14ac:dyDescent="0.15">
      <c r="A60" s="24">
        <v>1</v>
      </c>
      <c r="B60" s="67" t="s">
        <v>44</v>
      </c>
      <c r="C60" s="68">
        <v>200</v>
      </c>
      <c r="D60" s="68">
        <f t="shared" si="9"/>
        <v>200</v>
      </c>
      <c r="E60" s="28"/>
      <c r="F60" s="24"/>
      <c r="G60" s="67" t="s">
        <v>91</v>
      </c>
      <c r="H60" s="68">
        <v>300</v>
      </c>
      <c r="I60" s="68">
        <f t="shared" ref="I60" si="11">SUM(F60*H60)</f>
        <v>0</v>
      </c>
    </row>
    <row r="61" spans="1:9" ht="17.25" customHeight="1" x14ac:dyDescent="0.15">
      <c r="A61" s="24"/>
      <c r="B61" s="67" t="s">
        <v>46</v>
      </c>
      <c r="C61" s="68">
        <v>300</v>
      </c>
      <c r="D61" s="68">
        <f t="shared" si="9"/>
        <v>0</v>
      </c>
      <c r="E61" s="28"/>
      <c r="F61" s="24"/>
      <c r="G61" s="67" t="s">
        <v>59</v>
      </c>
      <c r="H61" s="68">
        <v>600</v>
      </c>
      <c r="I61" s="68">
        <f t="shared" ref="I61:I72" si="12">SUM(F61*H61)</f>
        <v>0</v>
      </c>
    </row>
    <row r="62" spans="1:9" ht="17.25" customHeight="1" x14ac:dyDescent="0.15">
      <c r="A62" s="24">
        <v>1</v>
      </c>
      <c r="B62" s="67" t="s">
        <v>57</v>
      </c>
      <c r="C62" s="68">
        <v>700</v>
      </c>
      <c r="D62" s="68">
        <f>SUM(A62*C62)</f>
        <v>700</v>
      </c>
      <c r="E62" s="28"/>
      <c r="F62" s="24"/>
      <c r="G62" s="67" t="s">
        <v>60</v>
      </c>
      <c r="H62" s="68">
        <v>2000</v>
      </c>
      <c r="I62" s="68">
        <f t="shared" si="12"/>
        <v>0</v>
      </c>
    </row>
    <row r="63" spans="1:9" ht="17.25" customHeight="1" x14ac:dyDescent="0.15">
      <c r="A63" s="25"/>
      <c r="B63" s="67" t="s">
        <v>58</v>
      </c>
      <c r="C63" s="68">
        <v>400</v>
      </c>
      <c r="D63" s="68">
        <f>SUM(A63*C63)</f>
        <v>0</v>
      </c>
      <c r="E63" s="28"/>
      <c r="F63" s="24">
        <v>1</v>
      </c>
      <c r="G63" s="67" t="s">
        <v>61</v>
      </c>
      <c r="H63" s="68">
        <v>2000</v>
      </c>
      <c r="I63" s="68">
        <f t="shared" si="12"/>
        <v>2000</v>
      </c>
    </row>
    <row r="64" spans="1:9" ht="17.25" customHeight="1" x14ac:dyDescent="0.15">
      <c r="A64" s="24">
        <v>2</v>
      </c>
      <c r="B64" s="67" t="s">
        <v>98</v>
      </c>
      <c r="C64" s="68">
        <v>200</v>
      </c>
      <c r="D64" s="68">
        <f t="shared" ref="D64" si="13">SUM(A64*C64)</f>
        <v>400</v>
      </c>
      <c r="E64" s="28"/>
      <c r="F64" s="24">
        <v>1</v>
      </c>
      <c r="G64" s="67" t="s">
        <v>62</v>
      </c>
      <c r="H64" s="68">
        <v>2000</v>
      </c>
      <c r="I64" s="68">
        <f t="shared" si="12"/>
        <v>2000</v>
      </c>
    </row>
    <row r="65" spans="1:9" ht="17.25" customHeight="1" x14ac:dyDescent="0.15">
      <c r="A65" s="24"/>
      <c r="B65" s="67"/>
      <c r="C65" s="68"/>
      <c r="D65" s="68"/>
      <c r="E65" s="28"/>
      <c r="F65" s="24">
        <v>1</v>
      </c>
      <c r="G65" s="67" t="s">
        <v>63</v>
      </c>
      <c r="H65" s="68">
        <v>2000</v>
      </c>
      <c r="I65" s="68">
        <f t="shared" si="12"/>
        <v>2000</v>
      </c>
    </row>
    <row r="66" spans="1:9" ht="17.25" customHeight="1" x14ac:dyDescent="0.15">
      <c r="A66" s="25"/>
      <c r="B66" s="67"/>
      <c r="C66" s="68"/>
      <c r="D66" s="68"/>
      <c r="E66" s="28"/>
      <c r="F66" s="24"/>
      <c r="G66" s="67" t="s">
        <v>64</v>
      </c>
      <c r="H66" s="68">
        <v>3000</v>
      </c>
      <c r="I66" s="68">
        <f t="shared" si="12"/>
        <v>0</v>
      </c>
    </row>
    <row r="67" spans="1:9" ht="17.25" customHeight="1" x14ac:dyDescent="0.15">
      <c r="A67" s="24"/>
      <c r="B67" s="69"/>
      <c r="C67" s="68"/>
      <c r="D67" s="68"/>
      <c r="E67" s="28"/>
      <c r="F67" s="24"/>
      <c r="G67" s="67" t="s">
        <v>65</v>
      </c>
      <c r="H67" s="68">
        <v>400</v>
      </c>
      <c r="I67" s="68">
        <f t="shared" si="12"/>
        <v>0</v>
      </c>
    </row>
    <row r="68" spans="1:9" ht="17.25" customHeight="1" x14ac:dyDescent="0.15">
      <c r="A68" s="24"/>
      <c r="B68" s="23"/>
      <c r="C68" s="58" t="s">
        <v>99</v>
      </c>
      <c r="D68" s="59">
        <f>SUM(D45:D67)</f>
        <v>7000</v>
      </c>
      <c r="E68" s="28"/>
      <c r="F68" s="24">
        <v>1</v>
      </c>
      <c r="G68" s="67" t="s">
        <v>40</v>
      </c>
      <c r="H68" s="68">
        <v>400</v>
      </c>
      <c r="I68" s="68">
        <f t="shared" si="12"/>
        <v>400</v>
      </c>
    </row>
    <row r="69" spans="1:9" ht="18.75" customHeight="1" x14ac:dyDescent="0.15">
      <c r="A69" s="120" t="s">
        <v>93</v>
      </c>
      <c r="B69" s="121"/>
      <c r="C69" s="121"/>
      <c r="D69" s="122"/>
      <c r="E69" s="28"/>
      <c r="F69" s="24">
        <v>1</v>
      </c>
      <c r="G69" s="67" t="s">
        <v>42</v>
      </c>
      <c r="H69" s="68">
        <v>600</v>
      </c>
      <c r="I69" s="68">
        <f>SUM(F69*H69)</f>
        <v>600</v>
      </c>
    </row>
    <row r="70" spans="1:9" ht="17.25" customHeight="1" x14ac:dyDescent="0.15">
      <c r="A70" s="24">
        <v>1</v>
      </c>
      <c r="B70" s="67" t="s">
        <v>77</v>
      </c>
      <c r="C70" s="68">
        <v>100</v>
      </c>
      <c r="D70" s="68">
        <f t="shared" ref="D70" si="14">SUM(A70*C70)</f>
        <v>100</v>
      </c>
      <c r="E70" s="28"/>
      <c r="F70" s="34">
        <v>1</v>
      </c>
      <c r="G70" s="67" t="s">
        <v>66</v>
      </c>
      <c r="H70" s="68">
        <v>400</v>
      </c>
      <c r="I70" s="68">
        <f>SUM(F70*H70)</f>
        <v>400</v>
      </c>
    </row>
    <row r="71" spans="1:9" ht="17.25" customHeight="1" x14ac:dyDescent="0.15">
      <c r="A71" s="24">
        <v>1</v>
      </c>
      <c r="B71" s="67" t="s">
        <v>42</v>
      </c>
      <c r="C71" s="68">
        <v>600</v>
      </c>
      <c r="D71" s="68">
        <f t="shared" ref="D71" si="15">SUM(A71*C71)</f>
        <v>600</v>
      </c>
      <c r="E71" s="28"/>
      <c r="F71" s="24">
        <v>6</v>
      </c>
      <c r="G71" s="67" t="s">
        <v>96</v>
      </c>
      <c r="H71" s="68">
        <v>100</v>
      </c>
      <c r="I71" s="68">
        <f t="shared" si="12"/>
        <v>600</v>
      </c>
    </row>
    <row r="72" spans="1:9" ht="17.25" customHeight="1" x14ac:dyDescent="0.15">
      <c r="A72" s="24"/>
      <c r="B72" s="67" t="s">
        <v>71</v>
      </c>
      <c r="C72" s="68">
        <v>800</v>
      </c>
      <c r="D72" s="68">
        <f t="shared" ref="D72" si="16">SUM(A72*C72)</f>
        <v>0</v>
      </c>
      <c r="E72" s="28"/>
      <c r="F72" s="24">
        <v>1</v>
      </c>
      <c r="G72" s="67" t="s">
        <v>97</v>
      </c>
      <c r="H72" s="68">
        <v>200</v>
      </c>
      <c r="I72" s="68">
        <f t="shared" si="12"/>
        <v>200</v>
      </c>
    </row>
    <row r="73" spans="1:9" ht="17.25" customHeight="1" x14ac:dyDescent="0.15">
      <c r="A73" s="24">
        <v>1</v>
      </c>
      <c r="B73" s="67" t="s">
        <v>67</v>
      </c>
      <c r="C73" s="68">
        <v>500</v>
      </c>
      <c r="D73" s="68">
        <f t="shared" ref="D73:D79" si="17">SUM(A73*C73)</f>
        <v>500</v>
      </c>
      <c r="E73" s="28"/>
      <c r="F73" s="24"/>
      <c r="G73" s="23"/>
      <c r="H73" s="58" t="s">
        <v>99</v>
      </c>
      <c r="I73" s="59">
        <f>SUM(I53:I72)</f>
        <v>8200</v>
      </c>
    </row>
    <row r="74" spans="1:9" ht="18.75" customHeight="1" x14ac:dyDescent="0.15">
      <c r="A74" s="24"/>
      <c r="B74" s="67" t="s">
        <v>95</v>
      </c>
      <c r="C74" s="68">
        <v>800</v>
      </c>
      <c r="D74" s="68">
        <f t="shared" si="17"/>
        <v>0</v>
      </c>
      <c r="E74" s="28"/>
      <c r="F74" s="120" t="s">
        <v>68</v>
      </c>
      <c r="G74" s="121"/>
      <c r="H74" s="121"/>
      <c r="I74" s="122"/>
    </row>
    <row r="75" spans="1:9" ht="17.25" customHeight="1" x14ac:dyDescent="0.15">
      <c r="A75" s="24">
        <v>1</v>
      </c>
      <c r="B75" s="67" t="s">
        <v>92</v>
      </c>
      <c r="C75" s="68">
        <v>600</v>
      </c>
      <c r="D75" s="68">
        <f t="shared" si="17"/>
        <v>600</v>
      </c>
      <c r="E75" s="28"/>
      <c r="F75" s="24"/>
      <c r="G75" s="67"/>
      <c r="H75" s="68"/>
      <c r="I75" s="68"/>
    </row>
    <row r="76" spans="1:9" ht="17.25" customHeight="1" x14ac:dyDescent="0.15">
      <c r="A76" s="24">
        <v>1</v>
      </c>
      <c r="B76" s="67" t="s">
        <v>69</v>
      </c>
      <c r="C76" s="68">
        <v>200</v>
      </c>
      <c r="D76" s="68">
        <f t="shared" si="17"/>
        <v>200</v>
      </c>
      <c r="E76" s="28"/>
      <c r="F76" s="24"/>
      <c r="G76" s="67"/>
      <c r="H76" s="68"/>
      <c r="I76" s="68"/>
    </row>
    <row r="77" spans="1:9" ht="17.25" customHeight="1" x14ac:dyDescent="0.15">
      <c r="A77" s="24">
        <v>5</v>
      </c>
      <c r="B77" s="67" t="s">
        <v>74</v>
      </c>
      <c r="C77" s="68">
        <v>200</v>
      </c>
      <c r="D77" s="68">
        <f t="shared" si="17"/>
        <v>1000</v>
      </c>
      <c r="E77" s="28"/>
      <c r="F77" s="24"/>
      <c r="G77" s="67"/>
      <c r="H77" s="68"/>
      <c r="I77" s="68"/>
    </row>
    <row r="78" spans="1:9" ht="17.25" customHeight="1" x14ac:dyDescent="0.15">
      <c r="A78" s="24">
        <v>1</v>
      </c>
      <c r="B78" s="67" t="s">
        <v>70</v>
      </c>
      <c r="C78" s="68">
        <v>700</v>
      </c>
      <c r="D78" s="68">
        <f t="shared" si="17"/>
        <v>700</v>
      </c>
      <c r="E78" s="28"/>
      <c r="F78" s="24"/>
      <c r="G78" s="67"/>
      <c r="H78" s="68"/>
      <c r="I78" s="68"/>
    </row>
    <row r="79" spans="1:9" ht="17.25" customHeight="1" x14ac:dyDescent="0.15">
      <c r="A79" s="24">
        <v>1</v>
      </c>
      <c r="B79" s="67" t="s">
        <v>94</v>
      </c>
      <c r="C79" s="68">
        <v>400</v>
      </c>
      <c r="D79" s="68">
        <f t="shared" si="17"/>
        <v>400</v>
      </c>
      <c r="E79" s="28"/>
      <c r="F79" s="24"/>
      <c r="G79" s="67"/>
      <c r="H79" s="68"/>
      <c r="I79" s="68"/>
    </row>
    <row r="80" spans="1:9" ht="17.25" customHeight="1" x14ac:dyDescent="0.15">
      <c r="A80" s="24"/>
      <c r="B80" s="67"/>
      <c r="C80" s="68"/>
      <c r="D80" s="68"/>
      <c r="E80" s="28"/>
      <c r="F80" s="24"/>
      <c r="G80" s="67"/>
      <c r="H80" s="68"/>
      <c r="I80" s="68"/>
    </row>
    <row r="81" spans="1:9" ht="17.25" customHeight="1" x14ac:dyDescent="0.15">
      <c r="A81" s="24"/>
      <c r="B81" s="67"/>
      <c r="C81" s="68"/>
      <c r="D81" s="68"/>
      <c r="E81" s="28"/>
      <c r="F81" s="24"/>
      <c r="G81" s="67"/>
      <c r="H81" s="68"/>
      <c r="I81" s="68"/>
    </row>
    <row r="82" spans="1:9" ht="17.25" customHeight="1" x14ac:dyDescent="0.15">
      <c r="A82" s="24"/>
      <c r="B82" s="67"/>
      <c r="C82" s="68"/>
      <c r="D82" s="68"/>
      <c r="E82" s="28"/>
      <c r="F82" s="24"/>
      <c r="G82" s="67"/>
      <c r="H82" s="68"/>
      <c r="I82" s="68"/>
    </row>
    <row r="83" spans="1:9" ht="17.25" customHeight="1" x14ac:dyDescent="0.15">
      <c r="A83" s="24"/>
      <c r="B83" s="67"/>
      <c r="C83" s="68"/>
      <c r="D83" s="68"/>
      <c r="E83" s="28"/>
      <c r="F83" s="24"/>
      <c r="G83" s="67"/>
      <c r="H83" s="68"/>
      <c r="I83" s="68"/>
    </row>
    <row r="84" spans="1:9" ht="17.25" customHeight="1" x14ac:dyDescent="0.15">
      <c r="A84" s="24"/>
      <c r="B84" s="67"/>
      <c r="C84" s="68"/>
      <c r="D84" s="68"/>
      <c r="E84" s="28"/>
      <c r="F84" s="24"/>
      <c r="G84" s="67"/>
      <c r="H84" s="68"/>
      <c r="I84" s="68"/>
    </row>
    <row r="85" spans="1:9" ht="17.25" customHeight="1" x14ac:dyDescent="0.15">
      <c r="A85" s="24"/>
      <c r="B85" s="67"/>
      <c r="C85" s="68"/>
      <c r="D85" s="68"/>
      <c r="E85" s="28"/>
      <c r="F85" s="24"/>
      <c r="G85" s="67"/>
      <c r="H85" s="68"/>
      <c r="I85" s="68"/>
    </row>
    <row r="86" spans="1:9" ht="17.25" customHeight="1" x14ac:dyDescent="0.15">
      <c r="A86" s="24"/>
      <c r="B86" s="67"/>
      <c r="C86" s="68"/>
      <c r="D86" s="68"/>
      <c r="E86" s="28"/>
      <c r="F86" s="24"/>
      <c r="G86" s="67"/>
      <c r="H86" s="68"/>
      <c r="I86" s="68"/>
    </row>
    <row r="87" spans="1:9" ht="17.25" customHeight="1" x14ac:dyDescent="0.15">
      <c r="A87" s="24"/>
      <c r="B87" s="67"/>
      <c r="C87" s="68"/>
      <c r="D87" s="68"/>
      <c r="E87" s="28"/>
      <c r="F87" s="24"/>
      <c r="G87" s="67"/>
      <c r="H87" s="68"/>
      <c r="I87" s="68"/>
    </row>
    <row r="88" spans="1:9" ht="17.25" customHeight="1" x14ac:dyDescent="0.15">
      <c r="A88" s="24"/>
      <c r="B88" s="67"/>
      <c r="C88" s="68"/>
      <c r="D88" s="68"/>
      <c r="E88" s="28"/>
      <c r="F88" s="24"/>
      <c r="G88" s="67"/>
      <c r="H88" s="68"/>
      <c r="I88" s="68"/>
    </row>
    <row r="89" spans="1:9" ht="17.25" customHeight="1" x14ac:dyDescent="0.15">
      <c r="A89" s="24"/>
      <c r="B89" s="69"/>
      <c r="C89" s="68"/>
      <c r="D89" s="68"/>
      <c r="E89" s="28"/>
      <c r="F89" s="24"/>
      <c r="G89" s="67"/>
      <c r="H89" s="68"/>
      <c r="I89" s="68"/>
    </row>
    <row r="90" spans="1:9" ht="17.25" customHeight="1" x14ac:dyDescent="0.15">
      <c r="A90" s="24"/>
      <c r="B90" s="23"/>
      <c r="C90" s="58" t="s">
        <v>99</v>
      </c>
      <c r="D90" s="59">
        <f>SUM(D70:D89)</f>
        <v>4100</v>
      </c>
      <c r="E90" s="28"/>
      <c r="F90" s="24"/>
      <c r="G90" s="67"/>
      <c r="H90" s="68"/>
      <c r="I90" s="68"/>
    </row>
    <row r="91" spans="1:9" ht="18.75" customHeight="1" x14ac:dyDescent="0.15">
      <c r="A91" s="120" t="s">
        <v>72</v>
      </c>
      <c r="B91" s="121"/>
      <c r="C91" s="121"/>
      <c r="D91" s="122"/>
      <c r="E91" s="28"/>
      <c r="F91" s="24"/>
      <c r="G91" s="67"/>
      <c r="H91" s="68"/>
      <c r="I91" s="68"/>
    </row>
    <row r="92" spans="1:9" ht="17.25" customHeight="1" x14ac:dyDescent="0.15">
      <c r="A92" s="24"/>
      <c r="B92" s="67" t="s">
        <v>73</v>
      </c>
      <c r="C92" s="68">
        <v>300</v>
      </c>
      <c r="D92" s="68">
        <f t="shared" ref="D92:D96" si="18">SUM(A92*C92)</f>
        <v>0</v>
      </c>
      <c r="E92" s="28"/>
      <c r="F92" s="24"/>
      <c r="G92" s="67"/>
      <c r="H92" s="68"/>
      <c r="I92" s="68"/>
    </row>
    <row r="93" spans="1:9" ht="17.25" customHeight="1" x14ac:dyDescent="0.15">
      <c r="A93" s="24"/>
      <c r="B93" s="67" t="s">
        <v>75</v>
      </c>
      <c r="C93" s="68">
        <v>200</v>
      </c>
      <c r="D93" s="68">
        <f t="shared" si="18"/>
        <v>0</v>
      </c>
      <c r="E93" s="28"/>
      <c r="F93" s="24"/>
      <c r="G93" s="67"/>
      <c r="H93" s="68"/>
      <c r="I93" s="68"/>
    </row>
    <row r="94" spans="1:9" ht="17.25" customHeight="1" x14ac:dyDescent="0.15">
      <c r="A94" s="26">
        <v>1</v>
      </c>
      <c r="B94" s="70" t="s">
        <v>40</v>
      </c>
      <c r="C94" s="68">
        <v>400</v>
      </c>
      <c r="D94" s="68">
        <f t="shared" ref="D94" si="19">SUM(A94*C94)</f>
        <v>400</v>
      </c>
      <c r="E94" s="28"/>
      <c r="F94" s="24"/>
      <c r="G94" s="67"/>
      <c r="H94" s="68"/>
      <c r="I94" s="68"/>
    </row>
    <row r="95" spans="1:9" ht="17.25" customHeight="1" x14ac:dyDescent="0.15">
      <c r="A95" s="24">
        <v>1</v>
      </c>
      <c r="B95" s="67" t="s">
        <v>76</v>
      </c>
      <c r="C95" s="68">
        <v>400</v>
      </c>
      <c r="D95" s="68">
        <f t="shared" si="18"/>
        <v>400</v>
      </c>
      <c r="E95" s="28"/>
      <c r="F95" s="24"/>
      <c r="G95" s="67"/>
      <c r="H95" s="68"/>
      <c r="I95" s="68"/>
    </row>
    <row r="96" spans="1:9" ht="17.25" customHeight="1" x14ac:dyDescent="0.15">
      <c r="A96" s="24">
        <v>1</v>
      </c>
      <c r="B96" s="67" t="s">
        <v>78</v>
      </c>
      <c r="C96" s="68">
        <v>200</v>
      </c>
      <c r="D96" s="68">
        <f t="shared" si="18"/>
        <v>200</v>
      </c>
      <c r="E96" s="28"/>
      <c r="F96" s="24"/>
      <c r="G96" s="67"/>
      <c r="H96" s="68"/>
      <c r="I96" s="68"/>
    </row>
    <row r="97" spans="1:9" ht="17.25" customHeight="1" x14ac:dyDescent="0.15">
      <c r="A97" s="26"/>
      <c r="B97" s="33"/>
      <c r="C97" s="58" t="s">
        <v>99</v>
      </c>
      <c r="D97" s="59">
        <f>SUM(D92:D96)</f>
        <v>1000</v>
      </c>
      <c r="E97" s="28"/>
      <c r="F97" s="24"/>
      <c r="G97" s="67"/>
      <c r="H97" s="68"/>
      <c r="I97" s="68"/>
    </row>
    <row r="98" spans="1:9" ht="17.25" customHeight="1" x14ac:dyDescent="0.15">
      <c r="A98" s="71"/>
      <c r="B98" s="72"/>
      <c r="C98" s="73"/>
      <c r="D98" s="74"/>
      <c r="E98" s="29"/>
      <c r="F98" s="24"/>
      <c r="G98" s="67"/>
      <c r="H98" s="68"/>
      <c r="I98" s="68"/>
    </row>
    <row r="99" spans="1:9" ht="15.75" customHeight="1" x14ac:dyDescent="0.15">
      <c r="A99" s="75" t="s">
        <v>79</v>
      </c>
      <c r="B99" s="76"/>
      <c r="C99" s="77"/>
      <c r="D99" s="78"/>
      <c r="E99" s="29"/>
      <c r="F99" s="24"/>
      <c r="G99" s="67"/>
      <c r="H99" s="68"/>
      <c r="I99" s="68">
        <f t="shared" ref="I99:I101" si="20">SUM(C99:H99)</f>
        <v>0</v>
      </c>
    </row>
    <row r="100" spans="1:9" ht="17.25" customHeight="1" x14ac:dyDescent="0.15">
      <c r="A100" s="125"/>
      <c r="B100" s="126"/>
      <c r="C100" s="126"/>
      <c r="D100" s="127"/>
      <c r="E100" s="29"/>
      <c r="F100" s="26"/>
      <c r="G100" s="69"/>
      <c r="H100" s="68"/>
      <c r="I100" s="68">
        <f t="shared" si="20"/>
        <v>0</v>
      </c>
    </row>
    <row r="101" spans="1:9" ht="17.25" customHeight="1" x14ac:dyDescent="0.15">
      <c r="A101" s="111"/>
      <c r="B101" s="112"/>
      <c r="C101" s="112"/>
      <c r="D101" s="113"/>
      <c r="E101" s="30"/>
      <c r="F101" s="36"/>
      <c r="G101" s="27"/>
      <c r="H101" s="58" t="s">
        <v>99</v>
      </c>
      <c r="I101" s="59">
        <f t="shared" si="20"/>
        <v>0</v>
      </c>
    </row>
    <row r="102" spans="1:9" ht="15.75" customHeight="1" x14ac:dyDescent="0.15">
      <c r="A102" s="130"/>
      <c r="B102" s="131"/>
      <c r="C102" s="131"/>
      <c r="D102" s="132"/>
      <c r="E102" s="31"/>
      <c r="F102" s="79"/>
      <c r="G102" s="80"/>
      <c r="H102" s="81"/>
      <c r="I102" s="82"/>
    </row>
    <row r="103" spans="1:9" ht="17.25" customHeight="1" x14ac:dyDescent="0.15">
      <c r="A103" s="133"/>
      <c r="B103" s="134"/>
      <c r="C103" s="134"/>
      <c r="D103" s="135"/>
      <c r="E103" s="31"/>
      <c r="F103" s="136"/>
      <c r="G103" s="137"/>
      <c r="H103" s="138"/>
      <c r="I103" s="139"/>
    </row>
    <row r="104" spans="1:9" ht="17.5" customHeight="1" x14ac:dyDescent="0.15">
      <c r="A104" s="140"/>
      <c r="B104" s="141"/>
      <c r="C104" s="141"/>
      <c r="D104" s="142"/>
      <c r="E104" s="32"/>
      <c r="F104" s="83"/>
      <c r="G104" s="84"/>
      <c r="H104" s="84"/>
      <c r="I104" s="85"/>
    </row>
    <row r="105" spans="1:9" ht="17.25" customHeight="1" x14ac:dyDescent="0.2">
      <c r="A105" s="143"/>
      <c r="B105" s="144"/>
      <c r="C105" s="144"/>
      <c r="D105" s="144"/>
      <c r="E105" s="145"/>
      <c r="F105" s="146"/>
      <c r="G105" s="146"/>
      <c r="H105" s="146"/>
      <c r="I105" s="147"/>
    </row>
    <row r="106" spans="1:9" ht="21" customHeight="1" x14ac:dyDescent="0.2">
      <c r="A106" s="128"/>
      <c r="B106" s="129"/>
      <c r="F106" s="35"/>
      <c r="G106" s="61" t="s">
        <v>100</v>
      </c>
      <c r="H106" s="61"/>
      <c r="I106" s="63">
        <f>D97+I101+I73+D68+I51+D43+I29</f>
        <v>41200</v>
      </c>
    </row>
    <row r="107" spans="1:9" ht="18" x14ac:dyDescent="0.2">
      <c r="F107" s="35"/>
      <c r="G107" s="61" t="s">
        <v>149</v>
      </c>
      <c r="H107" s="61"/>
      <c r="I107" s="62">
        <f>I106*Face!$G$7</f>
        <v>9888</v>
      </c>
    </row>
    <row r="109" spans="1:9" x14ac:dyDescent="0.2">
      <c r="A109" t="s">
        <v>102</v>
      </c>
    </row>
    <row r="110" spans="1:9" x14ac:dyDescent="0.2">
      <c r="A110" t="s">
        <v>193</v>
      </c>
    </row>
    <row r="111" spans="1:9" ht="16" x14ac:dyDescent="0.2">
      <c r="A111" s="110" t="s">
        <v>194</v>
      </c>
      <c r="B111" s="110"/>
    </row>
  </sheetData>
  <mergeCells count="20">
    <mergeCell ref="F103:G103"/>
    <mergeCell ref="H103:I103"/>
    <mergeCell ref="A104:D104"/>
    <mergeCell ref="A105:I105"/>
    <mergeCell ref="A111:B111"/>
    <mergeCell ref="A101:D101"/>
    <mergeCell ref="A1:I1"/>
    <mergeCell ref="A2:I2"/>
    <mergeCell ref="A4:D4"/>
    <mergeCell ref="F4:I4"/>
    <mergeCell ref="F30:I30"/>
    <mergeCell ref="A44:D44"/>
    <mergeCell ref="F52:I52"/>
    <mergeCell ref="A69:D69"/>
    <mergeCell ref="F74:I74"/>
    <mergeCell ref="A91:D91"/>
    <mergeCell ref="A100:D100"/>
    <mergeCell ref="A106:B106"/>
    <mergeCell ref="A102:D102"/>
    <mergeCell ref="A103:D103"/>
  </mergeCells>
  <hyperlinks>
    <hyperlink ref="A111" r:id="rId1" display="Zum gratis 1:1 Beratungsgespräch: KLICKE HIER" xr:uid="{698AF77C-4BCF-F542-A2F8-EA0BD7F969EF}"/>
  </hyperlinks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2B310-208E-4825-9A54-3AA0B761E1B5}">
  <dimension ref="A1:I32"/>
  <sheetViews>
    <sheetView showGridLines="0" zoomScale="108" workbookViewId="0">
      <selection activeCell="I38" sqref="I38"/>
    </sheetView>
  </sheetViews>
  <sheetFormatPr baseColWidth="10" defaultRowHeight="15" x14ac:dyDescent="0.2"/>
  <cols>
    <col min="1" max="1" width="35.33203125" customWidth="1"/>
    <col min="2" max="2" width="18.1640625" customWidth="1"/>
    <col min="3" max="3" width="18.33203125" customWidth="1"/>
    <col min="6" max="6" width="5.1640625" customWidth="1"/>
    <col min="7" max="7" width="31.1640625" customWidth="1"/>
    <col min="8" max="8" width="16.33203125" customWidth="1"/>
    <col min="9" max="9" width="19" customWidth="1"/>
  </cols>
  <sheetData>
    <row r="1" spans="1:7" ht="21" x14ac:dyDescent="0.25">
      <c r="A1" s="148" t="s">
        <v>145</v>
      </c>
      <c r="B1" s="149"/>
      <c r="C1" s="150"/>
    </row>
    <row r="2" spans="1:7" s="38" customFormat="1" ht="21" x14ac:dyDescent="0.25">
      <c r="A2" s="97" t="s">
        <v>195</v>
      </c>
      <c r="B2" s="96"/>
      <c r="C2" s="96"/>
    </row>
    <row r="4" spans="1:7" ht="16" x14ac:dyDescent="0.2">
      <c r="A4" s="46" t="s">
        <v>146</v>
      </c>
    </row>
    <row r="5" spans="1:7" x14ac:dyDescent="0.2">
      <c r="A5" s="4"/>
      <c r="B5" s="5" t="s">
        <v>2</v>
      </c>
      <c r="C5" s="6" t="s">
        <v>134</v>
      </c>
      <c r="D5" s="6" t="s">
        <v>147</v>
      </c>
    </row>
    <row r="6" spans="1:7" x14ac:dyDescent="0.2">
      <c r="A6" s="2" t="s">
        <v>122</v>
      </c>
      <c r="B6" s="13">
        <f>Face!B18</f>
        <v>1474000</v>
      </c>
      <c r="C6" s="14">
        <f>B6*Face!G7</f>
        <v>353760</v>
      </c>
    </row>
    <row r="7" spans="1:7" x14ac:dyDescent="0.2">
      <c r="A7" s="2" t="s">
        <v>164</v>
      </c>
      <c r="B7" s="13">
        <f>Face!B27+Face!B28+Face!B29</f>
        <v>93914</v>
      </c>
      <c r="C7" s="14">
        <f>B7*Face!G7</f>
        <v>22539.360000000001</v>
      </c>
    </row>
    <row r="8" spans="1:7" x14ac:dyDescent="0.2">
      <c r="A8" s="2" t="s">
        <v>165</v>
      </c>
      <c r="B8" s="13">
        <f>Face!B34+Face!B35</f>
        <v>13111.8325</v>
      </c>
      <c r="C8" s="14">
        <f>B8*Face!G7</f>
        <v>3146.8398000000002</v>
      </c>
    </row>
    <row r="9" spans="1:7" x14ac:dyDescent="0.2">
      <c r="A9" s="2" t="s">
        <v>166</v>
      </c>
      <c r="B9" s="13">
        <f>Face!B31</f>
        <v>41200</v>
      </c>
      <c r="C9" s="14">
        <f>B9*Face!G7</f>
        <v>9888</v>
      </c>
    </row>
    <row r="10" spans="1:7" x14ac:dyDescent="0.2">
      <c r="A10" s="2" t="s">
        <v>182</v>
      </c>
      <c r="B10" s="13">
        <f>Face!B32</f>
        <v>13252.5</v>
      </c>
      <c r="C10" s="14">
        <f>B10*Face!G7</f>
        <v>3180.6</v>
      </c>
    </row>
    <row r="11" spans="1:7" x14ac:dyDescent="0.2">
      <c r="A11" s="48" t="s">
        <v>163</v>
      </c>
      <c r="B11" s="49">
        <f>SUM(B6:B10)</f>
        <v>1635478.3325</v>
      </c>
      <c r="C11" s="50">
        <f>SUM(C6:C10)</f>
        <v>392514.79979999998</v>
      </c>
    </row>
    <row r="12" spans="1:7" x14ac:dyDescent="0.2">
      <c r="A12" s="2" t="s">
        <v>167</v>
      </c>
      <c r="B12" s="13">
        <f>B11-B13</f>
        <v>898478.33250000002</v>
      </c>
      <c r="C12" s="14">
        <f>B12*Face!G7</f>
        <v>215634.79980000001</v>
      </c>
    </row>
    <row r="13" spans="1:7" x14ac:dyDescent="0.2">
      <c r="A13" s="2" t="s">
        <v>168</v>
      </c>
      <c r="B13" s="12">
        <f>B6*0.5</f>
        <v>737000</v>
      </c>
      <c r="C13" s="14">
        <f>B13*Face!G7</f>
        <v>176880</v>
      </c>
    </row>
    <row r="16" spans="1:7" ht="16" x14ac:dyDescent="0.2">
      <c r="A16" s="46" t="s">
        <v>148</v>
      </c>
      <c r="G16" s="46" t="s">
        <v>181</v>
      </c>
    </row>
    <row r="17" spans="1:9" x14ac:dyDescent="0.2">
      <c r="A17" s="4"/>
      <c r="B17" s="5" t="s">
        <v>2</v>
      </c>
      <c r="C17" s="6" t="s">
        <v>134</v>
      </c>
      <c r="D17" s="6" t="s">
        <v>147</v>
      </c>
      <c r="G17" s="4"/>
      <c r="H17" s="5" t="s">
        <v>2</v>
      </c>
      <c r="I17" s="6" t="s">
        <v>134</v>
      </c>
    </row>
    <row r="18" spans="1:9" x14ac:dyDescent="0.2">
      <c r="A18" s="2" t="s">
        <v>169</v>
      </c>
      <c r="B18" s="94">
        <f>B13*D18</f>
        <v>36850</v>
      </c>
      <c r="C18" s="95">
        <f>B18*Face!G7</f>
        <v>8844</v>
      </c>
      <c r="D18" s="8">
        <v>0.05</v>
      </c>
      <c r="E18" t="s">
        <v>171</v>
      </c>
      <c r="G18" s="2" t="s">
        <v>182</v>
      </c>
      <c r="H18" s="94">
        <f>B20+B21+B23+B24+B25+B26</f>
        <v>13252.5</v>
      </c>
      <c r="I18" s="95">
        <f>H18*Face!G7</f>
        <v>3180.6</v>
      </c>
    </row>
    <row r="19" spans="1:9" x14ac:dyDescent="0.2">
      <c r="A19" s="2" t="s">
        <v>180</v>
      </c>
      <c r="B19" s="94">
        <f>B13*D19</f>
        <v>14740</v>
      </c>
      <c r="C19" s="95">
        <f>B19*Face!G7</f>
        <v>3537.6</v>
      </c>
      <c r="D19" s="8">
        <v>0.02</v>
      </c>
      <c r="E19" t="s">
        <v>171</v>
      </c>
      <c r="G19" s="2" t="s">
        <v>188</v>
      </c>
      <c r="H19" s="94">
        <f>B18+B19+B22</f>
        <v>51590</v>
      </c>
      <c r="I19" s="95">
        <f>H19*Face!G7</f>
        <v>12381.6</v>
      </c>
    </row>
    <row r="20" spans="1:9" x14ac:dyDescent="0.2">
      <c r="A20" s="2" t="s">
        <v>170</v>
      </c>
      <c r="B20" s="94">
        <f>B13*D20</f>
        <v>7370</v>
      </c>
      <c r="C20" s="95">
        <f>B20*Face!G7</f>
        <v>1768.8</v>
      </c>
      <c r="D20" s="8">
        <v>0.01</v>
      </c>
      <c r="E20" t="s">
        <v>171</v>
      </c>
      <c r="G20" s="2"/>
      <c r="H20" s="15"/>
      <c r="I20" s="98"/>
    </row>
    <row r="21" spans="1:9" x14ac:dyDescent="0.2">
      <c r="A21" s="2" t="s">
        <v>172</v>
      </c>
      <c r="B21" s="12">
        <v>3000</v>
      </c>
      <c r="C21" s="95">
        <f>B21*Face!G7</f>
        <v>720</v>
      </c>
      <c r="D21" s="2"/>
      <c r="E21" t="s">
        <v>171</v>
      </c>
    </row>
    <row r="22" spans="1:9" x14ac:dyDescent="0.2">
      <c r="A22" s="2" t="s">
        <v>173</v>
      </c>
      <c r="B22" s="12"/>
      <c r="C22" s="95">
        <f>B22*Face!G7</f>
        <v>0</v>
      </c>
      <c r="D22" s="2"/>
      <c r="E22" t="s">
        <v>171</v>
      </c>
    </row>
    <row r="23" spans="1:9" x14ac:dyDescent="0.2">
      <c r="A23" s="2" t="s">
        <v>174</v>
      </c>
      <c r="B23" s="12">
        <f>B13*D23</f>
        <v>1842.5</v>
      </c>
      <c r="C23" s="95">
        <f>B23*Face!G7</f>
        <v>442.2</v>
      </c>
      <c r="D23" s="8">
        <v>2.5000000000000001E-3</v>
      </c>
      <c r="E23" t="s">
        <v>171</v>
      </c>
    </row>
    <row r="24" spans="1:9" x14ac:dyDescent="0.2">
      <c r="A24" s="2" t="s">
        <v>175</v>
      </c>
      <c r="B24" s="12">
        <v>290</v>
      </c>
      <c r="C24" s="95">
        <f>B24*Face!G7</f>
        <v>69.599999999999994</v>
      </c>
      <c r="D24" s="2"/>
      <c r="E24" t="s">
        <v>171</v>
      </c>
    </row>
    <row r="25" spans="1:9" x14ac:dyDescent="0.2">
      <c r="A25" t="s">
        <v>176</v>
      </c>
      <c r="B25" s="12">
        <v>750</v>
      </c>
      <c r="C25" s="95">
        <f>B25*Face!G7</f>
        <v>180</v>
      </c>
      <c r="D25" s="2"/>
      <c r="E25" t="s">
        <v>171</v>
      </c>
    </row>
    <row r="26" spans="1:9" x14ac:dyDescent="0.2">
      <c r="A26" s="2" t="s">
        <v>183</v>
      </c>
      <c r="B26" s="12"/>
      <c r="C26" s="95">
        <f>B26*Face!G7</f>
        <v>0</v>
      </c>
      <c r="D26" s="2"/>
    </row>
    <row r="27" spans="1:9" x14ac:dyDescent="0.2">
      <c r="A27" s="56" t="s">
        <v>196</v>
      </c>
    </row>
    <row r="30" spans="1:9" x14ac:dyDescent="0.2">
      <c r="A30" t="s">
        <v>102</v>
      </c>
    </row>
    <row r="31" spans="1:9" x14ac:dyDescent="0.2">
      <c r="A31" t="s">
        <v>193</v>
      </c>
    </row>
    <row r="32" spans="1:9" s="46" customFormat="1" ht="16" x14ac:dyDescent="0.2">
      <c r="A32" s="106" t="s">
        <v>194</v>
      </c>
    </row>
  </sheetData>
  <mergeCells count="1">
    <mergeCell ref="A1:C1"/>
  </mergeCells>
  <hyperlinks>
    <hyperlink ref="A32" r:id="rId1" display="Zum gratis 1:1 Beratungsgespräch: KLICKE HIER" xr:uid="{DD085057-77D6-4E4B-8C85-C1181847F5AF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Face</vt:lpstr>
      <vt:lpstr>Kurzzeitvermietung</vt:lpstr>
      <vt:lpstr>Möbelliste</vt:lpstr>
      <vt:lpstr>Finanzierung in Dubai</vt:lpstr>
      <vt:lpstr>Face!Druckbereich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Bollig</dc:creator>
  <cp:lastModifiedBy>Jonas Brand</cp:lastModifiedBy>
  <cp:lastPrinted>2024-08-22T12:26:03Z</cp:lastPrinted>
  <dcterms:created xsi:type="dcterms:W3CDTF">2023-09-23T11:55:54Z</dcterms:created>
  <dcterms:modified xsi:type="dcterms:W3CDTF">2024-11-17T15:53:29Z</dcterms:modified>
</cp:coreProperties>
</file>